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kommuneasker-my.sharepoint.com/personal/truls_hveem_hansson_asker_kommune_no/Documents/Dokumenter/"/>
    </mc:Choice>
  </mc:AlternateContent>
  <xr:revisionPtr revIDLastSave="2070" documentId="8_{8536468E-90F4-4927-AE0B-AA714342BE20}" xr6:coauthVersionLast="47" xr6:coauthVersionMax="47" xr10:uidLastSave="{EF7BFF83-D4E7-45E2-BD15-FF2E09ABBDEB}"/>
  <bookViews>
    <workbookView xWindow="-60" yWindow="16080" windowWidth="29040" windowHeight="15720" xr2:uid="{FB448678-B968-4B43-A2BA-9E25660F73C2}"/>
  </bookViews>
  <sheets>
    <sheet name="Formel 1 Avlastningsbehov" sheetId="6" r:id="rId1"/>
    <sheet name="Formel 2 Grenseverdi utslipp" sheetId="7" r:id="rId2"/>
    <sheet name="Modifisert Formel 1" sheetId="9" r:id="rId3"/>
    <sheet name="Modifisert Formel 2"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7" l="1"/>
  <c r="B16" i="9"/>
  <c r="E17" i="9" s="1"/>
  <c r="H17" i="9" l="1"/>
  <c r="H16" i="9"/>
  <c r="E16" i="9"/>
  <c r="H18" i="9" l="1"/>
  <c r="E18" i="9"/>
  <c r="B17" i="8" l="1"/>
  <c r="H18" i="8" s="1"/>
  <c r="B18" i="7"/>
  <c r="B15" i="7"/>
  <c r="B14" i="6"/>
  <c r="H15" i="6" s="1"/>
  <c r="E15" i="7" l="1"/>
  <c r="H16" i="7"/>
  <c r="H15" i="7"/>
  <c r="E16" i="7"/>
  <c r="E18" i="8"/>
  <c r="E17" i="8"/>
  <c r="H19" i="8" s="1"/>
  <c r="H21" i="8" s="1"/>
  <c r="H17" i="8"/>
  <c r="H14" i="6"/>
  <c r="B20" i="7"/>
  <c r="E14" i="6"/>
  <c r="H16" i="6" s="1"/>
  <c r="E15" i="6"/>
  <c r="E17" i="7" l="1"/>
  <c r="E19" i="7" s="1"/>
  <c r="H17" i="7"/>
  <c r="H19" i="7" s="1"/>
  <c r="E19" i="8"/>
  <c r="E21" i="8" s="1"/>
  <c r="E16" i="6"/>
</calcChain>
</file>

<file path=xl/sharedStrings.xml><?xml version="1.0" encoding="utf-8"?>
<sst xmlns="http://schemas.openxmlformats.org/spreadsheetml/2006/main" count="98" uniqueCount="33">
  <si>
    <t>Tidsperiode (dager):</t>
  </si>
  <si>
    <t>µg/l</t>
  </si>
  <si>
    <t>mg/l</t>
  </si>
  <si>
    <t>Vannføring l/s</t>
  </si>
  <si>
    <t>Denne kalkulatoren tar høyde for fortynningseffekten vannmasser som ellers ikke ville endt opp i et vassdrag vil ha på massebelastning</t>
  </si>
  <si>
    <r>
      <t xml:space="preserve">Ønsket konsentrasjon </t>
    </r>
    <r>
      <rPr>
        <b/>
        <i/>
        <u/>
        <sz val="11"/>
        <color theme="1"/>
        <rFont val="Aptos Narrow"/>
        <family val="2"/>
        <scheme val="minor"/>
      </rPr>
      <t>µg/L</t>
    </r>
    <r>
      <rPr>
        <b/>
        <i/>
        <sz val="11"/>
        <color theme="1"/>
        <rFont val="Aptos Narrow"/>
        <family val="2"/>
        <scheme val="minor"/>
      </rPr>
      <t xml:space="preserve"> (c</t>
    </r>
    <r>
      <rPr>
        <b/>
        <i/>
        <vertAlign val="subscript"/>
        <sz val="11"/>
        <color theme="1"/>
        <rFont val="Aptos Narrow"/>
        <family val="2"/>
        <scheme val="minor"/>
      </rPr>
      <t>grense i bekk</t>
    </r>
    <r>
      <rPr>
        <b/>
        <i/>
        <sz val="11"/>
        <color theme="1"/>
        <rFont val="Aptos Narrow"/>
        <family val="2"/>
        <scheme val="minor"/>
      </rPr>
      <t>):</t>
    </r>
  </si>
  <si>
    <r>
      <t>Avlastningsbehov kg/t (M</t>
    </r>
    <r>
      <rPr>
        <b/>
        <i/>
        <vertAlign val="subscript"/>
        <sz val="11"/>
        <color theme="1"/>
        <rFont val="Aptos Narrow"/>
        <family val="2"/>
        <scheme val="minor"/>
      </rPr>
      <t>avlastning</t>
    </r>
    <r>
      <rPr>
        <b/>
        <i/>
        <sz val="11"/>
        <color theme="1"/>
        <rFont val="Aptos Narrow"/>
        <family val="2"/>
        <scheme val="minor"/>
      </rPr>
      <t>)</t>
    </r>
  </si>
  <si>
    <r>
      <t>Målt massebelastning kg/t M</t>
    </r>
    <r>
      <rPr>
        <b/>
        <i/>
        <vertAlign val="subscript"/>
        <sz val="11"/>
        <color theme="1"/>
        <rFont val="Aptos Narrow"/>
        <family val="2"/>
        <scheme val="minor"/>
      </rPr>
      <t>målt</t>
    </r>
    <r>
      <rPr>
        <b/>
        <i/>
        <sz val="11"/>
        <color theme="1"/>
        <rFont val="Aptos Narrow"/>
        <family val="2"/>
        <scheme val="minor"/>
      </rPr>
      <t>:</t>
    </r>
  </si>
  <si>
    <r>
      <t>Areal Nedbørfelt km</t>
    </r>
    <r>
      <rPr>
        <b/>
        <i/>
        <vertAlign val="superscript"/>
        <sz val="11"/>
        <color theme="1"/>
        <rFont val="Aptos Narrow"/>
        <family val="2"/>
        <scheme val="minor"/>
      </rPr>
      <t>2</t>
    </r>
    <r>
      <rPr>
        <b/>
        <i/>
        <sz val="11"/>
        <color theme="1"/>
        <rFont val="Aptos Narrow"/>
        <family val="2"/>
        <scheme val="minor"/>
      </rPr>
      <t xml:space="preserve"> (A):</t>
    </r>
  </si>
  <si>
    <r>
      <t xml:space="preserve">Ønsket konsentrasjon </t>
    </r>
    <r>
      <rPr>
        <b/>
        <i/>
        <u/>
        <sz val="11"/>
        <color theme="1"/>
        <rFont val="Aptos Narrow"/>
        <family val="2"/>
        <scheme val="minor"/>
      </rPr>
      <t>mg/L</t>
    </r>
    <r>
      <rPr>
        <b/>
        <i/>
        <sz val="11"/>
        <color theme="1"/>
        <rFont val="Aptos Narrow"/>
        <family val="2"/>
        <scheme val="minor"/>
      </rPr>
      <t xml:space="preserve"> (c</t>
    </r>
    <r>
      <rPr>
        <b/>
        <i/>
        <vertAlign val="subscript"/>
        <sz val="11"/>
        <color theme="1"/>
        <rFont val="Aptos Narrow"/>
        <family val="2"/>
        <scheme val="minor"/>
      </rPr>
      <t>grense i bekk</t>
    </r>
    <r>
      <rPr>
        <b/>
        <i/>
        <sz val="11"/>
        <color theme="1"/>
        <rFont val="Aptos Narrow"/>
        <family val="2"/>
        <scheme val="minor"/>
      </rPr>
      <t>):</t>
    </r>
  </si>
  <si>
    <r>
      <t>Målt massebelastning kg/t (M</t>
    </r>
    <r>
      <rPr>
        <b/>
        <i/>
        <vertAlign val="subscript"/>
        <sz val="11"/>
        <color theme="1"/>
        <rFont val="Aptos Narrow"/>
        <family val="2"/>
        <scheme val="minor"/>
      </rPr>
      <t>målt</t>
    </r>
    <r>
      <rPr>
        <b/>
        <i/>
        <sz val="11"/>
        <color theme="1"/>
        <rFont val="Aptos Narrow"/>
        <family val="2"/>
        <scheme val="minor"/>
      </rPr>
      <t>):</t>
    </r>
  </si>
  <si>
    <r>
      <t>Ønsket massebelastning kg/t (M</t>
    </r>
    <r>
      <rPr>
        <b/>
        <i/>
        <vertAlign val="subscript"/>
        <sz val="11"/>
        <color theme="1"/>
        <rFont val="Aptos Narrow"/>
        <family val="2"/>
        <scheme val="minor"/>
      </rPr>
      <t>ved GOD</t>
    </r>
    <r>
      <rPr>
        <b/>
        <i/>
        <sz val="11"/>
        <color theme="1"/>
        <rFont val="Aptos Narrow"/>
        <family val="2"/>
        <scheme val="minor"/>
      </rPr>
      <t>):</t>
    </r>
  </si>
  <si>
    <t>Blå celler = avlastningsbehovet for det aktuelle stoffet i vassdraget</t>
  </si>
  <si>
    <t>Vannføring L/s</t>
  </si>
  <si>
    <t>Vannføring fra Delnedbøfelt L/s:</t>
  </si>
  <si>
    <r>
      <t>Målt konsentrasjon</t>
    </r>
    <r>
      <rPr>
        <b/>
        <i/>
        <u/>
        <sz val="11"/>
        <color theme="1"/>
        <rFont val="Aptos Narrow"/>
        <family val="2"/>
        <scheme val="minor"/>
      </rPr>
      <t xml:space="preserve"> µg/L</t>
    </r>
    <r>
      <rPr>
        <b/>
        <i/>
        <sz val="11"/>
        <color theme="1"/>
        <rFont val="Aptos Narrow"/>
        <family val="2"/>
        <scheme val="minor"/>
      </rPr>
      <t xml:space="preserve"> (c</t>
    </r>
    <r>
      <rPr>
        <b/>
        <i/>
        <vertAlign val="subscript"/>
        <sz val="11"/>
        <color theme="1"/>
        <rFont val="Aptos Narrow"/>
        <family val="2"/>
        <scheme val="minor"/>
      </rPr>
      <t>målt</t>
    </r>
    <r>
      <rPr>
        <b/>
        <i/>
        <sz val="11"/>
        <color theme="1"/>
        <rFont val="Aptos Narrow"/>
        <family val="2"/>
        <scheme val="minor"/>
      </rPr>
      <t>):</t>
    </r>
  </si>
  <si>
    <r>
      <t>Målt konsentrasjon</t>
    </r>
    <r>
      <rPr>
        <b/>
        <i/>
        <u/>
        <sz val="11"/>
        <color theme="1"/>
        <rFont val="Aptos Narrow"/>
        <family val="2"/>
        <scheme val="minor"/>
      </rPr>
      <t xml:space="preserve"> mg/L</t>
    </r>
    <r>
      <rPr>
        <b/>
        <i/>
        <sz val="11"/>
        <color theme="1"/>
        <rFont val="Aptos Narrow"/>
        <family val="2"/>
        <scheme val="minor"/>
      </rPr>
      <t xml:space="preserve"> (c</t>
    </r>
    <r>
      <rPr>
        <b/>
        <i/>
        <vertAlign val="subscript"/>
        <sz val="11"/>
        <color theme="1"/>
        <rFont val="Aptos Narrow"/>
        <family val="2"/>
        <scheme val="minor"/>
      </rPr>
      <t>målt</t>
    </r>
    <r>
      <rPr>
        <b/>
        <i/>
        <sz val="11"/>
        <color theme="1"/>
        <rFont val="Aptos Narrow"/>
        <family val="2"/>
        <scheme val="minor"/>
      </rPr>
      <t>):</t>
    </r>
  </si>
  <si>
    <r>
      <t>Middelavrenning L/s/km</t>
    </r>
    <r>
      <rPr>
        <b/>
        <i/>
        <vertAlign val="superscript"/>
        <sz val="11"/>
        <color theme="1"/>
        <rFont val="Aptos Narrow"/>
        <family val="2"/>
        <scheme val="minor"/>
      </rPr>
      <t>2</t>
    </r>
    <r>
      <rPr>
        <b/>
        <i/>
        <sz val="11"/>
        <color theme="1"/>
        <rFont val="Aptos Narrow"/>
        <family val="2"/>
        <scheme val="minor"/>
      </rPr>
      <t xml:space="preserve"> (Q</t>
    </r>
    <r>
      <rPr>
        <b/>
        <i/>
        <vertAlign val="subscript"/>
        <sz val="11"/>
        <color theme="1"/>
        <rFont val="Aptos Narrow"/>
        <family val="2"/>
        <scheme val="minor"/>
      </rPr>
      <t>a</t>
    </r>
    <r>
      <rPr>
        <b/>
        <i/>
        <sz val="11"/>
        <color theme="1"/>
        <rFont val="Aptos Narrow"/>
        <family val="2"/>
        <scheme val="minor"/>
      </rPr>
      <t>):</t>
    </r>
  </si>
  <si>
    <t>*Verdier som må fylles ut er markert med gule celler</t>
  </si>
  <si>
    <r>
      <t>Avlastningsbehov kg/t (M</t>
    </r>
    <r>
      <rPr>
        <b/>
        <i/>
        <vertAlign val="subscript"/>
        <sz val="11"/>
        <color theme="1"/>
        <rFont val="Aptos Narrow"/>
        <family val="2"/>
        <scheme val="minor"/>
      </rPr>
      <t>avlastning</t>
    </r>
    <r>
      <rPr>
        <b/>
        <i/>
        <sz val="11"/>
        <color theme="1"/>
        <rFont val="Aptos Narrow"/>
        <family val="2"/>
        <scheme val="minor"/>
      </rPr>
      <t>):</t>
    </r>
  </si>
  <si>
    <t>Grå celler = målt massebelastning</t>
  </si>
  <si>
    <r>
      <t>Kalkulator for å beregne massebelastning og avlastningsbehov i vassdrag med utslipp i form av vann tilført fra ekstern kilde</t>
    </r>
    <r>
      <rPr>
        <sz val="14"/>
        <color theme="1"/>
        <rFont val="Aptos Narrow"/>
        <family val="2"/>
        <scheme val="minor"/>
      </rPr>
      <t xml:space="preserve"> (se veileder DEL 2: Modifisert Formel 1)</t>
    </r>
  </si>
  <si>
    <r>
      <t xml:space="preserve">Kalkulator for å beregne massebelastning og avlastningsbehov i vassdrag </t>
    </r>
    <r>
      <rPr>
        <sz val="14"/>
        <color theme="1"/>
        <rFont val="Aptos Narrow"/>
        <family val="2"/>
        <scheme val="minor"/>
      </rPr>
      <t>(Veileder DEL 1: Steg 3)</t>
    </r>
  </si>
  <si>
    <r>
      <t>Maksimum konsentrasjon i utslippspunkt µg/L (c</t>
    </r>
    <r>
      <rPr>
        <b/>
        <i/>
        <vertAlign val="subscript"/>
        <sz val="11"/>
        <rFont val="Aptos Narrow"/>
        <family val="2"/>
        <scheme val="minor"/>
      </rPr>
      <t>grense</t>
    </r>
    <r>
      <rPr>
        <b/>
        <i/>
        <sz val="11"/>
        <rFont val="Aptos Narrow"/>
        <family val="2"/>
        <scheme val="minor"/>
      </rPr>
      <t>):</t>
    </r>
  </si>
  <si>
    <r>
      <t>Maksimum konsentrasjon i utslippspunkt mg/L (c</t>
    </r>
    <r>
      <rPr>
        <b/>
        <i/>
        <vertAlign val="subscript"/>
        <sz val="11"/>
        <rFont val="Aptos Narrow"/>
        <family val="2"/>
        <scheme val="minor"/>
      </rPr>
      <t>grense</t>
    </r>
    <r>
      <rPr>
        <b/>
        <i/>
        <sz val="11"/>
        <rFont val="Aptos Narrow"/>
        <family val="2"/>
        <scheme val="minor"/>
      </rPr>
      <t>):</t>
    </r>
  </si>
  <si>
    <r>
      <rPr>
        <b/>
        <sz val="11"/>
        <color theme="1"/>
        <rFont val="Aptos Narrow"/>
        <family val="2"/>
        <scheme val="minor"/>
      </rPr>
      <t xml:space="preserve">*ANTAKELSE: </t>
    </r>
    <r>
      <rPr>
        <sz val="11"/>
        <color theme="1"/>
        <rFont val="Aptos Narrow"/>
        <family val="2"/>
        <scheme val="minor"/>
      </rPr>
      <t>Her antar vi at middelavrenning området utslippet kommer fra (delnedbørfeltet) er den samme som i resten av nedbørfeltet. Dette kan være feil dersom det er snakk om nedbørfelt av betydelig størrelse, eller varierende arealsammensettning. Hvis mulig bør middelavrenning for delnedbørfelt beregnes separat (dette kan gjøres ved å tilpasse nedbørfelt i www.NEVINA.nve.no).</t>
    </r>
  </si>
  <si>
    <t>Kalkulator for å beregne grenseverdi (i konsentrasjon) for utslipp av vann tilført fra en ekstern kilde (utslipp som skaper økt vannføring i resipientvassdrag)</t>
  </si>
  <si>
    <r>
      <t>Vannføring Utslipp L/s (V</t>
    </r>
    <r>
      <rPr>
        <b/>
        <i/>
        <vertAlign val="subscript"/>
        <sz val="11"/>
        <color theme="1"/>
        <rFont val="Aptos Narrow"/>
        <family val="2"/>
        <scheme val="minor"/>
      </rPr>
      <t>ekstra</t>
    </r>
    <r>
      <rPr>
        <b/>
        <i/>
        <sz val="11"/>
        <color theme="1"/>
        <rFont val="Aptos Narrow"/>
        <family val="2"/>
        <scheme val="minor"/>
      </rPr>
      <t>):</t>
    </r>
  </si>
  <si>
    <r>
      <t>Antatt areal Delnedbørfelt/Inngrepsområde km</t>
    </r>
    <r>
      <rPr>
        <b/>
        <i/>
        <vertAlign val="superscript"/>
        <sz val="11"/>
        <color theme="1"/>
        <rFont val="Aptos Narrow"/>
        <family val="2"/>
        <scheme val="minor"/>
      </rPr>
      <t>2</t>
    </r>
    <r>
      <rPr>
        <b/>
        <i/>
        <sz val="11"/>
        <color theme="1"/>
        <rFont val="Aptos Narrow"/>
        <family val="2"/>
        <scheme val="minor"/>
      </rPr>
      <t xml:space="preserve"> (A</t>
    </r>
    <r>
      <rPr>
        <b/>
        <i/>
        <vertAlign val="subscript"/>
        <sz val="11"/>
        <color theme="1"/>
        <rFont val="Aptos Narrow"/>
        <family val="2"/>
        <scheme val="minor"/>
      </rPr>
      <t>lokal</t>
    </r>
    <r>
      <rPr>
        <b/>
        <i/>
        <sz val="11"/>
        <color theme="1"/>
        <rFont val="Aptos Narrow"/>
        <family val="2"/>
        <scheme val="minor"/>
      </rPr>
      <t>):</t>
    </r>
  </si>
  <si>
    <r>
      <t>Middelavrenning Delnedbørfelt L/s/km</t>
    </r>
    <r>
      <rPr>
        <b/>
        <i/>
        <vertAlign val="superscript"/>
        <sz val="11"/>
        <color theme="1"/>
        <rFont val="Aptos Narrow"/>
        <family val="2"/>
        <scheme val="minor"/>
      </rPr>
      <t>2</t>
    </r>
    <r>
      <rPr>
        <b/>
        <i/>
        <sz val="11"/>
        <color theme="1"/>
        <rFont val="Aptos Narrow"/>
        <family val="2"/>
        <scheme val="minor"/>
      </rPr>
      <t xml:space="preserve"> (Q</t>
    </r>
    <r>
      <rPr>
        <b/>
        <i/>
        <vertAlign val="subscript"/>
        <sz val="11"/>
        <color theme="1"/>
        <rFont val="Aptos Narrow"/>
        <family val="2"/>
        <scheme val="minor"/>
      </rPr>
      <t>a_lokal</t>
    </r>
    <r>
      <rPr>
        <b/>
        <i/>
        <sz val="11"/>
        <color theme="1"/>
        <rFont val="Aptos Narrow"/>
        <family val="2"/>
        <scheme val="minor"/>
      </rPr>
      <t>):</t>
    </r>
  </si>
  <si>
    <t>Kalkulator for å beregne grenseverdi (i konsentrasjon) for avrenning fra et avgrenset område (inngrepsområde) i nedbørfeltet til et vassdragets</t>
  </si>
  <si>
    <t>Grønne celler = miljømål/ massebelastning ved GOD tilstand</t>
  </si>
  <si>
    <t>Oransje celler = Grenseverdi (max konsentrasjon)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</si>
</sst>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5" x14ac:knownFonts="1">
    <font>
      <sz val="11"/>
      <color theme="1"/>
      <name val="Aptos Narrow"/>
      <family val="2"/>
      <scheme val="minor"/>
    </font>
    <font>
      <b/>
      <sz val="11"/>
      <color theme="1"/>
      <name val="Aptos Narrow"/>
      <family val="2"/>
      <scheme val="minor"/>
    </font>
    <font>
      <b/>
      <u/>
      <sz val="11"/>
      <color theme="1"/>
      <name val="Aptos Narrow"/>
      <family val="2"/>
      <scheme val="minor"/>
    </font>
    <font>
      <b/>
      <i/>
      <sz val="11"/>
      <color theme="1"/>
      <name val="Aptos Narrow"/>
      <family val="2"/>
      <scheme val="minor"/>
    </font>
    <font>
      <b/>
      <sz val="16"/>
      <color theme="1"/>
      <name val="Aptos Narrow"/>
      <family val="2"/>
      <scheme val="minor"/>
    </font>
    <font>
      <b/>
      <u/>
      <sz val="11"/>
      <name val="Aptos Narrow"/>
      <family val="2"/>
      <scheme val="minor"/>
    </font>
    <font>
      <sz val="11"/>
      <name val="Aptos Narrow"/>
      <family val="2"/>
      <scheme val="minor"/>
    </font>
    <font>
      <b/>
      <sz val="18"/>
      <color theme="1"/>
      <name val="Aptos Narrow"/>
      <family val="2"/>
      <scheme val="minor"/>
    </font>
    <font>
      <b/>
      <i/>
      <u/>
      <sz val="11"/>
      <color theme="1"/>
      <name val="Aptos Narrow"/>
      <family val="2"/>
      <scheme val="minor"/>
    </font>
    <font>
      <b/>
      <i/>
      <sz val="11"/>
      <name val="Aptos Narrow"/>
      <family val="2"/>
      <scheme val="minor"/>
    </font>
    <font>
      <b/>
      <sz val="14"/>
      <color theme="1"/>
      <name val="Aptos Narrow"/>
      <family val="2"/>
      <scheme val="minor"/>
    </font>
    <font>
      <b/>
      <i/>
      <vertAlign val="subscript"/>
      <sz val="11"/>
      <color theme="1"/>
      <name val="Aptos Narrow"/>
      <family val="2"/>
      <scheme val="minor"/>
    </font>
    <font>
      <sz val="14"/>
      <color theme="1"/>
      <name val="Aptos Narrow"/>
      <family val="2"/>
      <scheme val="minor"/>
    </font>
    <font>
      <b/>
      <i/>
      <vertAlign val="superscript"/>
      <sz val="11"/>
      <color theme="1"/>
      <name val="Aptos Narrow"/>
      <family val="2"/>
      <scheme val="minor"/>
    </font>
    <font>
      <b/>
      <i/>
      <vertAlign val="subscript"/>
      <sz val="11"/>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s>
  <borders count="12">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wrapText="1"/>
    </xf>
    <xf numFmtId="0" fontId="0" fillId="0" borderId="0" xfId="0" applyAlignment="1">
      <alignment vertical="center" wrapText="1"/>
    </xf>
    <xf numFmtId="0" fontId="1" fillId="0" borderId="0" xfId="0" applyFont="1" applyAlignment="1">
      <alignment horizontal="left" wrapText="1"/>
    </xf>
    <xf numFmtId="0" fontId="3" fillId="0" borderId="0" xfId="0" applyFont="1" applyAlignment="1">
      <alignment horizontal="center" vertical="center" wrapText="1"/>
    </xf>
    <xf numFmtId="0" fontId="7" fillId="0" borderId="0" xfId="0" applyFont="1"/>
    <xf numFmtId="0" fontId="4" fillId="0" borderId="0" xfId="0" applyFont="1"/>
    <xf numFmtId="0" fontId="3" fillId="2" borderId="8" xfId="0" applyFont="1" applyFill="1" applyBorder="1" applyAlignment="1">
      <alignment horizontal="center" vertical="center" wrapText="1"/>
    </xf>
    <xf numFmtId="1" fontId="0" fillId="3" borderId="9" xfId="0" applyNumberFormat="1" applyFill="1" applyBorder="1" applyAlignment="1">
      <alignment horizontal="center"/>
    </xf>
    <xf numFmtId="0" fontId="3" fillId="3" borderId="7" xfId="0" applyFont="1" applyFill="1" applyBorder="1" applyAlignment="1">
      <alignment horizontal="center" vertical="center" wrapText="1"/>
    </xf>
    <xf numFmtId="0" fontId="7" fillId="0" borderId="0" xfId="0" applyFont="1" applyAlignment="1">
      <alignment horizontal="center" wrapText="1"/>
    </xf>
    <xf numFmtId="0" fontId="4" fillId="0" borderId="0" xfId="0" applyFont="1" applyAlignment="1">
      <alignment horizontal="left" wrapText="1"/>
    </xf>
    <xf numFmtId="0" fontId="0" fillId="0" borderId="5" xfId="0" applyBorder="1" applyAlignment="1">
      <alignment horizontal="center"/>
    </xf>
    <xf numFmtId="0" fontId="0" fillId="0" borderId="0" xfId="0" applyAlignment="1">
      <alignment vertical="center"/>
    </xf>
    <xf numFmtId="2" fontId="6" fillId="0" borderId="5" xfId="0" applyNumberFormat="1" applyFont="1" applyBorder="1" applyAlignment="1">
      <alignment horizontal="center" vertical="center"/>
    </xf>
    <xf numFmtId="0" fontId="4" fillId="0" borderId="0" xfId="0" applyFont="1" applyAlignment="1">
      <alignment wrapText="1"/>
    </xf>
    <xf numFmtId="0" fontId="0" fillId="0" borderId="0" xfId="0" applyAlignment="1">
      <alignment horizontal="center"/>
    </xf>
    <xf numFmtId="0" fontId="12" fillId="0" borderId="0" xfId="0" applyFont="1"/>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8" xfId="0" applyFont="1" applyBorder="1" applyAlignment="1">
      <alignment horizontal="left" vertical="center" wrapText="1"/>
    </xf>
    <xf numFmtId="1" fontId="0" fillId="3" borderId="5" xfId="0" applyNumberFormat="1" applyFill="1" applyBorder="1" applyAlignment="1">
      <alignment horizontal="center"/>
    </xf>
    <xf numFmtId="0" fontId="3" fillId="0" borderId="10" xfId="0" applyFont="1" applyBorder="1" applyAlignment="1">
      <alignment horizontal="right" vertical="center" wrapText="1"/>
    </xf>
    <xf numFmtId="0" fontId="10" fillId="0" borderId="0" xfId="0" applyFont="1" applyAlignment="1">
      <alignment horizontal="left" wrapText="1"/>
    </xf>
    <xf numFmtId="0" fontId="3" fillId="3" borderId="8" xfId="0" applyFont="1" applyFill="1" applyBorder="1" applyAlignment="1">
      <alignment horizontal="left" vertical="center" wrapText="1"/>
    </xf>
    <xf numFmtId="0" fontId="3" fillId="2" borderId="8" xfId="0" applyFont="1" applyFill="1" applyBorder="1" applyAlignment="1">
      <alignment horizontal="left" vertical="center" wrapText="1"/>
    </xf>
    <xf numFmtId="1" fontId="0" fillId="2" borderId="5" xfId="0" applyNumberFormat="1" applyFill="1" applyBorder="1" applyAlignment="1">
      <alignment horizontal="center"/>
    </xf>
    <xf numFmtId="0" fontId="10" fillId="0" borderId="0" xfId="0" applyFont="1" applyAlignment="1">
      <alignment wrapText="1"/>
    </xf>
    <xf numFmtId="0" fontId="3" fillId="0" borderId="3" xfId="0" applyFont="1" applyBorder="1" applyAlignment="1">
      <alignment horizontal="right" vertical="center" wrapText="1"/>
    </xf>
    <xf numFmtId="0" fontId="10" fillId="3" borderId="0" xfId="0" applyFont="1" applyFill="1" applyAlignment="1">
      <alignment horizontal="left" wrapText="1"/>
    </xf>
    <xf numFmtId="0" fontId="10" fillId="6" borderId="0" xfId="0" applyFont="1" applyFill="1" applyAlignment="1">
      <alignment horizontal="left" wrapText="1"/>
    </xf>
    <xf numFmtId="0" fontId="4" fillId="0" borderId="0" xfId="0" applyFont="1" applyAlignment="1">
      <alignment horizontal="center" vertical="center" wrapText="1"/>
    </xf>
    <xf numFmtId="0" fontId="4" fillId="0" borderId="0" xfId="0" applyFont="1" applyAlignment="1">
      <alignment horizontal="center"/>
    </xf>
    <xf numFmtId="0" fontId="10" fillId="2" borderId="0" xfId="0" applyFont="1" applyFill="1" applyAlignment="1">
      <alignment horizontal="left" wrapText="1"/>
    </xf>
    <xf numFmtId="0" fontId="4" fillId="4" borderId="0" xfId="0" applyFont="1" applyFill="1" applyAlignment="1">
      <alignment horizontal="left" wrapText="1"/>
    </xf>
    <xf numFmtId="0" fontId="10" fillId="5" borderId="0" xfId="0" applyFont="1" applyFill="1" applyAlignment="1">
      <alignment horizontal="left" wrapText="1"/>
    </xf>
    <xf numFmtId="0" fontId="0" fillId="0" borderId="4" xfId="0" applyBorder="1" applyAlignment="1">
      <alignment horizontal="left" vertical="top" wrapText="1"/>
    </xf>
    <xf numFmtId="0" fontId="0" fillId="0" borderId="0" xfId="0" applyAlignment="1">
      <alignment horizontal="left" vertical="top"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1" fontId="2" fillId="6" borderId="1"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5" fillId="6" borderId="1" xfId="0" applyNumberFormat="1" applyFont="1" applyFill="1" applyBorder="1" applyAlignment="1">
      <alignment horizontal="center" vertical="center"/>
    </xf>
    <xf numFmtId="1" fontId="5" fillId="6" borderId="6" xfId="0" applyNumberFormat="1" applyFont="1" applyFill="1" applyBorder="1" applyAlignment="1">
      <alignment horizontal="center" vertical="center"/>
    </xf>
    <xf numFmtId="0" fontId="7" fillId="0" borderId="0" xfId="0" applyFont="1" applyAlignment="1">
      <alignment horizontal="center" wrapText="1"/>
    </xf>
    <xf numFmtId="0" fontId="9"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1" fontId="5" fillId="5" borderId="6" xfId="0" applyNumberFormat="1" applyFont="1" applyFill="1" applyBorder="1" applyAlignment="1">
      <alignment horizontal="center" vertical="center"/>
    </xf>
    <xf numFmtId="0" fontId="3" fillId="6" borderId="3" xfId="0" applyFont="1" applyFill="1" applyBorder="1" applyAlignment="1">
      <alignment horizontal="left" vertical="center" wrapText="1"/>
    </xf>
    <xf numFmtId="0" fontId="3" fillId="6" borderId="7" xfId="0" applyFont="1" applyFill="1" applyBorder="1" applyAlignment="1">
      <alignment horizontal="left" vertical="center" wrapText="1"/>
    </xf>
    <xf numFmtId="0" fontId="4" fillId="0" borderId="0" xfId="0" applyFont="1" applyAlignment="1">
      <alignment horizontal="left" wrapText="1"/>
    </xf>
    <xf numFmtId="2" fontId="5" fillId="5" borderId="1" xfId="0" applyNumberFormat="1" applyFont="1" applyFill="1" applyBorder="1" applyAlignment="1">
      <alignment horizontal="center" vertical="center"/>
    </xf>
    <xf numFmtId="2" fontId="5" fillId="5" borderId="6" xfId="0" applyNumberFormat="1" applyFont="1" applyFill="1" applyBorder="1" applyAlignment="1">
      <alignment horizontal="center" vertical="center"/>
    </xf>
    <xf numFmtId="1" fontId="2" fillId="6" borderId="2" xfId="0" applyNumberFormat="1" applyFont="1" applyFill="1" applyBorder="1" applyAlignment="1">
      <alignment horizontal="center" vertical="center"/>
    </xf>
    <xf numFmtId="1" fontId="5" fillId="6" borderId="2" xfId="0" applyNumberFormat="1" applyFont="1" applyFill="1" applyBorder="1" applyAlignment="1">
      <alignment horizontal="center" vertical="center"/>
    </xf>
    <xf numFmtId="0" fontId="3" fillId="0" borderId="8" xfId="0" applyFont="1" applyBorder="1" applyAlignment="1" applyProtection="1">
      <alignment horizontal="right" vertical="center" wrapText="1"/>
    </xf>
    <xf numFmtId="0" fontId="3" fillId="0" borderId="8" xfId="0" applyFont="1" applyBorder="1" applyAlignment="1" applyProtection="1">
      <alignment horizontal="left" vertical="center" wrapText="1"/>
    </xf>
    <xf numFmtId="0" fontId="3" fillId="0" borderId="10"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2" borderId="8"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4" fillId="0" borderId="0" xfId="0" applyFont="1" applyAlignment="1" applyProtection="1">
      <alignment horizontal="center"/>
    </xf>
    <xf numFmtId="0" fontId="4" fillId="0" borderId="0" xfId="0" applyFont="1" applyAlignment="1" applyProtection="1">
      <alignment horizontal="center" vertical="center" wrapText="1"/>
    </xf>
    <xf numFmtId="0" fontId="10" fillId="2" borderId="0" xfId="0" applyFont="1" applyFill="1" applyAlignment="1" applyProtection="1">
      <alignment horizontal="left" wrapText="1"/>
    </xf>
    <xf numFmtId="0" fontId="10" fillId="3" borderId="0" xfId="0" applyFont="1" applyFill="1" applyAlignment="1" applyProtection="1">
      <alignment horizontal="left" wrapText="1"/>
    </xf>
    <xf numFmtId="0" fontId="10" fillId="6" borderId="0" xfId="0" applyFont="1" applyFill="1" applyAlignment="1" applyProtection="1">
      <alignment horizontal="left" wrapText="1"/>
    </xf>
    <xf numFmtId="0" fontId="4" fillId="4" borderId="0" xfId="0" applyFont="1" applyFill="1" applyAlignment="1" applyProtection="1">
      <alignment horizontal="left" wrapText="1"/>
    </xf>
    <xf numFmtId="0" fontId="7" fillId="0" borderId="0" xfId="0" applyFont="1" applyAlignment="1" applyProtection="1">
      <alignment horizontal="center" vertical="center" wrapText="1"/>
    </xf>
    <xf numFmtId="0" fontId="0" fillId="4" borderId="5"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6" xfId="0" applyFill="1" applyBorder="1" applyAlignment="1" applyProtection="1">
      <alignment horizontal="center"/>
      <protection locked="0"/>
    </xf>
    <xf numFmtId="164" fontId="0" fillId="4" borderId="5" xfId="0" applyNumberFormat="1" applyFill="1" applyBorder="1" applyAlignment="1" applyProtection="1">
      <alignment horizontal="center"/>
      <protection locked="0"/>
    </xf>
    <xf numFmtId="0" fontId="6" fillId="4" borderId="6" xfId="0" applyFont="1" applyFill="1" applyBorder="1" applyAlignment="1" applyProtection="1">
      <alignment horizontal="center" vertical="center"/>
      <protection locked="0"/>
    </xf>
    <xf numFmtId="0" fontId="0" fillId="4" borderId="1" xfId="0" applyFill="1" applyBorder="1" applyAlignment="1" applyProtection="1">
      <alignment horizontal="center"/>
      <protection locked="0"/>
    </xf>
    <xf numFmtId="2" fontId="6" fillId="4" borderId="5" xfId="0" applyNumberFormat="1" applyFont="1" applyFill="1" applyBorder="1" applyAlignment="1" applyProtection="1">
      <alignment horizontal="center" vertical="center"/>
      <protection locked="0"/>
    </xf>
    <xf numFmtId="0" fontId="7" fillId="0" borderId="0" xfId="0" applyFont="1" applyAlignment="1" applyProtection="1">
      <alignment horizontal="center" wrapText="1"/>
      <protection locked="0"/>
    </xf>
    <xf numFmtId="0" fontId="3" fillId="6" borderId="3"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A9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18FA-F01D-453B-B29E-1763ECAE1E70}">
  <dimension ref="A1:H20"/>
  <sheetViews>
    <sheetView tabSelected="1" workbookViewId="0">
      <selection activeCell="F5" sqref="F5"/>
    </sheetView>
  </sheetViews>
  <sheetFormatPr baseColWidth="10" defaultRowHeight="15" x14ac:dyDescent="0.25"/>
  <cols>
    <col min="1" max="1" width="30.85546875" bestFit="1" customWidth="1"/>
    <col min="2" max="2" width="11.28515625" customWidth="1"/>
    <col min="3" max="3" width="9.42578125" customWidth="1"/>
    <col min="4" max="4" width="39.42578125" bestFit="1" customWidth="1"/>
    <col min="5" max="5" width="13.85546875" customWidth="1"/>
    <col min="6" max="6" width="26.28515625" customWidth="1"/>
    <col min="7" max="7" width="40" bestFit="1" customWidth="1"/>
    <col min="8" max="8" width="16.5703125" customWidth="1"/>
    <col min="9" max="9" width="16.5703125" bestFit="1" customWidth="1"/>
    <col min="10" max="10" width="20.85546875" customWidth="1"/>
  </cols>
  <sheetData>
    <row r="1" spans="1:8" ht="45" customHeight="1" x14ac:dyDescent="0.25">
      <c r="A1" s="68" t="s">
        <v>22</v>
      </c>
      <c r="B1" s="68"/>
      <c r="C1" s="68"/>
      <c r="D1" s="68"/>
      <c r="E1" s="68"/>
      <c r="F1" s="68"/>
    </row>
    <row r="2" spans="1:8" ht="24" customHeight="1" x14ac:dyDescent="0.4">
      <c r="B2" s="10"/>
      <c r="C2" s="10"/>
      <c r="D2" s="10"/>
      <c r="E2" s="10"/>
      <c r="F2" s="10"/>
    </row>
    <row r="3" spans="1:8" ht="21" customHeight="1" x14ac:dyDescent="0.35">
      <c r="A3" s="67" t="s">
        <v>18</v>
      </c>
      <c r="B3" s="67"/>
      <c r="C3" s="67"/>
      <c r="D3" s="67"/>
      <c r="E3" s="15"/>
    </row>
    <row r="4" spans="1:8" ht="19.5" customHeight="1" x14ac:dyDescent="0.35">
      <c r="A4" s="11"/>
      <c r="B4" s="11"/>
      <c r="C4" s="11"/>
      <c r="D4" s="11"/>
      <c r="E4" s="11"/>
    </row>
    <row r="5" spans="1:8" ht="21" customHeight="1" x14ac:dyDescent="0.3">
      <c r="A5" s="64" t="s">
        <v>20</v>
      </c>
      <c r="B5" s="64"/>
      <c r="C5" s="64"/>
      <c r="D5" s="64"/>
    </row>
    <row r="6" spans="1:8" ht="18.75" customHeight="1" x14ac:dyDescent="0.3">
      <c r="A6" s="65" t="s">
        <v>31</v>
      </c>
      <c r="B6" s="65"/>
      <c r="C6" s="65"/>
      <c r="D6" s="65"/>
      <c r="E6" s="27"/>
      <c r="F6" s="27"/>
      <c r="G6" s="27"/>
      <c r="H6" s="27"/>
    </row>
    <row r="7" spans="1:8" ht="18.75" customHeight="1" x14ac:dyDescent="0.3">
      <c r="A7" s="66" t="s">
        <v>12</v>
      </c>
      <c r="B7" s="66"/>
      <c r="C7" s="66"/>
      <c r="D7" s="66"/>
      <c r="E7" s="27"/>
      <c r="F7" s="27"/>
      <c r="G7" s="27"/>
      <c r="H7" s="17"/>
    </row>
    <row r="8" spans="1:8" x14ac:dyDescent="0.25">
      <c r="A8" s="3"/>
      <c r="B8" s="3"/>
      <c r="C8" s="3"/>
      <c r="D8" s="3"/>
      <c r="E8" s="3"/>
    </row>
    <row r="9" spans="1:8" ht="21.75" thickBot="1" x14ac:dyDescent="0.4">
      <c r="D9" s="62" t="s">
        <v>1</v>
      </c>
      <c r="E9" s="62"/>
      <c r="G9" s="63" t="s">
        <v>2</v>
      </c>
      <c r="H9" s="63"/>
    </row>
    <row r="10" spans="1:8" ht="18.75" thickBot="1" x14ac:dyDescent="0.3">
      <c r="A10" s="56" t="s">
        <v>8</v>
      </c>
      <c r="B10" s="69">
        <v>1.6</v>
      </c>
      <c r="D10" s="58" t="s">
        <v>15</v>
      </c>
      <c r="E10" s="70">
        <v>500</v>
      </c>
      <c r="G10" s="58" t="s">
        <v>16</v>
      </c>
      <c r="H10" s="70">
        <v>0.5</v>
      </c>
    </row>
    <row r="11" spans="1:8" ht="18.75" thickBot="1" x14ac:dyDescent="0.3">
      <c r="A11" s="56" t="s">
        <v>17</v>
      </c>
      <c r="B11" s="69">
        <v>19.399999999999999</v>
      </c>
      <c r="D11" s="59" t="s">
        <v>5</v>
      </c>
      <c r="E11" s="71">
        <v>775</v>
      </c>
      <c r="G11" s="59" t="s">
        <v>9</v>
      </c>
      <c r="H11" s="71">
        <v>0.77500000000000002</v>
      </c>
    </row>
    <row r="12" spans="1:8" ht="15.75" thickBot="1" x14ac:dyDescent="0.3">
      <c r="A12" s="56" t="s">
        <v>0</v>
      </c>
      <c r="B12" s="69">
        <v>365</v>
      </c>
    </row>
    <row r="13" spans="1:8" ht="15.75" thickBot="1" x14ac:dyDescent="0.3"/>
    <row r="14" spans="1:8" ht="18.75" thickBot="1" x14ac:dyDescent="0.3">
      <c r="A14" s="57" t="s">
        <v>13</v>
      </c>
      <c r="B14" s="12">
        <f>B11*B10</f>
        <v>31.04</v>
      </c>
      <c r="D14" s="60" t="s">
        <v>7</v>
      </c>
      <c r="E14" s="26">
        <f>(B14*E10*60*60*24*B12)/10^9</f>
        <v>489.43871999999999</v>
      </c>
      <c r="G14" s="60" t="s">
        <v>10</v>
      </c>
      <c r="H14" s="26">
        <f>(B14*H10*60*60*24*B12)/10^6</f>
        <v>489.43871999999993</v>
      </c>
    </row>
    <row r="15" spans="1:8" ht="18.75" thickBot="1" x14ac:dyDescent="0.3">
      <c r="A15" s="4"/>
      <c r="D15" s="61" t="s">
        <v>11</v>
      </c>
      <c r="E15" s="21">
        <f>($B$14*E11*60*60*24*B12)/10^9</f>
        <v>758.63001599999996</v>
      </c>
      <c r="G15" s="61" t="s">
        <v>11</v>
      </c>
      <c r="H15" s="21">
        <f>($B$14*H11*60*60*24*B12)/10^6</f>
        <v>758.63001599999996</v>
      </c>
    </row>
    <row r="16" spans="1:8" ht="18" customHeight="1" x14ac:dyDescent="0.25">
      <c r="A16" s="4"/>
      <c r="D16" s="77" t="s">
        <v>6</v>
      </c>
      <c r="E16" s="40">
        <f>E15-$E$14</f>
        <v>269.19129599999997</v>
      </c>
      <c r="G16" s="77" t="s">
        <v>6</v>
      </c>
      <c r="H16" s="42">
        <f>H15-$E$14</f>
        <v>269.19129599999997</v>
      </c>
    </row>
    <row r="17" spans="1:8" ht="15.75" thickBot="1" x14ac:dyDescent="0.3">
      <c r="A17" s="4"/>
      <c r="D17" s="78"/>
      <c r="E17" s="41"/>
      <c r="G17" s="78"/>
      <c r="H17" s="43"/>
    </row>
    <row r="20" spans="1:8" ht="15" customHeight="1" x14ac:dyDescent="0.35">
      <c r="G20" s="6"/>
      <c r="H20" s="6"/>
    </row>
  </sheetData>
  <sheetProtection sheet="1" objects="1" scenarios="1"/>
  <mergeCells count="11">
    <mergeCell ref="G16:G17"/>
    <mergeCell ref="D16:D17"/>
    <mergeCell ref="E16:E17"/>
    <mergeCell ref="H16:H17"/>
    <mergeCell ref="A6:D6"/>
    <mergeCell ref="A7:D7"/>
    <mergeCell ref="G9:H9"/>
    <mergeCell ref="A1:F1"/>
    <mergeCell ref="D9:E9"/>
    <mergeCell ref="A5:D5"/>
    <mergeCell ref="A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EB4B-00C3-489F-9F7A-036ECACBC9FF}">
  <dimension ref="A1:H33"/>
  <sheetViews>
    <sheetView workbookViewId="0">
      <selection activeCell="E12" sqref="E12"/>
    </sheetView>
  </sheetViews>
  <sheetFormatPr baseColWidth="10" defaultRowHeight="15" x14ac:dyDescent="0.25"/>
  <cols>
    <col min="1" max="1" width="53.7109375" bestFit="1" customWidth="1"/>
    <col min="3" max="3" width="14.85546875" bestFit="1" customWidth="1"/>
    <col min="4" max="4" width="52.28515625" bestFit="1" customWidth="1"/>
    <col min="5" max="5" width="12" customWidth="1"/>
    <col min="6" max="6" width="14" customWidth="1"/>
    <col min="7" max="7" width="53" bestFit="1" customWidth="1"/>
    <col min="8" max="9" width="11" customWidth="1"/>
    <col min="11" max="11" width="38.7109375" bestFit="1" customWidth="1"/>
    <col min="14" max="14" width="45.85546875" bestFit="1" customWidth="1"/>
    <col min="17" max="17" width="45.85546875" bestFit="1" customWidth="1"/>
  </cols>
  <sheetData>
    <row r="1" spans="1:8" ht="49.5" customHeight="1" x14ac:dyDescent="0.4">
      <c r="A1" s="44" t="s">
        <v>30</v>
      </c>
      <c r="B1" s="44"/>
      <c r="C1" s="44"/>
      <c r="D1" s="44"/>
      <c r="E1" s="44"/>
      <c r="F1" s="44"/>
    </row>
    <row r="2" spans="1:8" ht="24" x14ac:dyDescent="0.4">
      <c r="A2" s="10"/>
      <c r="B2" s="10"/>
      <c r="C2" s="10"/>
      <c r="D2" s="10"/>
      <c r="E2" s="10"/>
      <c r="F2" s="10"/>
    </row>
    <row r="3" spans="1:8" ht="21" customHeight="1" x14ac:dyDescent="0.35">
      <c r="A3" s="34" t="s">
        <v>18</v>
      </c>
      <c r="B3" s="34"/>
      <c r="C3" s="34"/>
      <c r="D3" s="15"/>
      <c r="E3" s="15"/>
    </row>
    <row r="4" spans="1:8" ht="21" x14ac:dyDescent="0.35">
      <c r="A4" s="11"/>
      <c r="B4" s="11"/>
      <c r="C4" s="11"/>
      <c r="D4" s="11"/>
      <c r="E4" s="11"/>
    </row>
    <row r="5" spans="1:8" ht="18.75" x14ac:dyDescent="0.3">
      <c r="A5" s="33" t="s">
        <v>20</v>
      </c>
      <c r="B5" s="33"/>
      <c r="C5" s="33"/>
      <c r="D5" s="27"/>
    </row>
    <row r="6" spans="1:8" ht="18.75" customHeight="1" x14ac:dyDescent="0.3">
      <c r="A6" s="29" t="s">
        <v>31</v>
      </c>
      <c r="B6" s="29"/>
      <c r="C6" s="29"/>
      <c r="D6" s="27"/>
      <c r="E6" s="27"/>
      <c r="F6" s="27"/>
      <c r="G6" s="27"/>
      <c r="H6" s="27"/>
    </row>
    <row r="7" spans="1:8" ht="18.75" customHeight="1" x14ac:dyDescent="0.3">
      <c r="A7" s="30" t="s">
        <v>12</v>
      </c>
      <c r="B7" s="30"/>
      <c r="C7" s="30"/>
      <c r="D7" s="27"/>
      <c r="E7" s="27"/>
      <c r="F7" s="27"/>
      <c r="G7" s="27"/>
      <c r="H7" s="17"/>
    </row>
    <row r="8" spans="1:8" ht="18.75" customHeight="1" x14ac:dyDescent="0.3">
      <c r="A8" s="35" t="s">
        <v>32</v>
      </c>
      <c r="B8" s="35"/>
      <c r="C8" s="35"/>
      <c r="D8" s="27"/>
      <c r="E8" s="23"/>
      <c r="F8" s="23"/>
      <c r="G8" s="23"/>
      <c r="H8" s="17"/>
    </row>
    <row r="9" spans="1:8" x14ac:dyDescent="0.25">
      <c r="A9" s="3"/>
      <c r="B9" s="3"/>
      <c r="C9" s="3"/>
      <c r="D9" s="3"/>
      <c r="E9" s="3"/>
    </row>
    <row r="10" spans="1:8" ht="21.75" thickBot="1" x14ac:dyDescent="0.4">
      <c r="D10" s="32" t="s">
        <v>1</v>
      </c>
      <c r="E10" s="32"/>
      <c r="G10" s="31" t="s">
        <v>2</v>
      </c>
      <c r="H10" s="31"/>
    </row>
    <row r="11" spans="1:8" ht="18.75" thickBot="1" x14ac:dyDescent="0.3">
      <c r="A11" s="19" t="s">
        <v>8</v>
      </c>
      <c r="B11" s="69">
        <v>1.6</v>
      </c>
      <c r="D11" s="28" t="s">
        <v>15</v>
      </c>
      <c r="E11" s="74">
        <v>500</v>
      </c>
      <c r="G11" s="28" t="s">
        <v>16</v>
      </c>
      <c r="H11" s="74">
        <v>0.5</v>
      </c>
    </row>
    <row r="12" spans="1:8" ht="18.75" thickBot="1" x14ac:dyDescent="0.3">
      <c r="A12" s="19" t="s">
        <v>17</v>
      </c>
      <c r="B12" s="69">
        <v>19.399999999999999</v>
      </c>
      <c r="D12" s="19" t="s">
        <v>5</v>
      </c>
      <c r="E12" s="69">
        <v>775</v>
      </c>
      <c r="G12" s="19" t="s">
        <v>9</v>
      </c>
      <c r="H12" s="69">
        <v>0.77500000000000002</v>
      </c>
    </row>
    <row r="13" spans="1:8" ht="15.75" thickBot="1" x14ac:dyDescent="0.3">
      <c r="A13" s="19" t="s">
        <v>0</v>
      </c>
      <c r="B13" s="69">
        <v>365</v>
      </c>
    </row>
    <row r="14" spans="1:8" ht="15.75" thickBot="1" x14ac:dyDescent="0.3"/>
    <row r="15" spans="1:8" ht="18.75" thickBot="1" x14ac:dyDescent="0.3">
      <c r="A15" s="20" t="s">
        <v>13</v>
      </c>
      <c r="B15" s="12">
        <f>B12*B11</f>
        <v>31.04</v>
      </c>
      <c r="D15" s="7" t="s">
        <v>7</v>
      </c>
      <c r="E15" s="26">
        <f>($B$15*$E$11*60*60*24*$B$13)/10^9</f>
        <v>489.43871999999999</v>
      </c>
      <c r="F15" s="16"/>
      <c r="G15" s="7" t="s">
        <v>10</v>
      </c>
      <c r="H15" s="26">
        <f>($B$15*$H$11*60*60*24*$B$13)/10^6</f>
        <v>489.43871999999993</v>
      </c>
    </row>
    <row r="16" spans="1:8" ht="18.75" thickBot="1" x14ac:dyDescent="0.3">
      <c r="A16" s="4"/>
      <c r="D16" s="9" t="s">
        <v>11</v>
      </c>
      <c r="E16" s="8">
        <f>($B$15*$E$12*60*60*24*$B$13)/10^9</f>
        <v>758.63001599999996</v>
      </c>
      <c r="F16" s="16"/>
      <c r="G16" s="9" t="s">
        <v>11</v>
      </c>
      <c r="H16" s="8">
        <f>($B$15*$H$12*60*60*24*$B$13)/10^6</f>
        <v>758.63001599999996</v>
      </c>
    </row>
    <row r="17" spans="1:8" ht="18.75" thickBot="1" x14ac:dyDescent="0.3">
      <c r="A17" s="19" t="s">
        <v>28</v>
      </c>
      <c r="B17" s="72">
        <f>8854/10^6</f>
        <v>8.8540000000000008E-3</v>
      </c>
      <c r="D17" s="38" t="s">
        <v>19</v>
      </c>
      <c r="E17" s="40">
        <f>E16-$E$15</f>
        <v>269.19129599999997</v>
      </c>
      <c r="F17" s="16"/>
      <c r="G17" s="38" t="s">
        <v>19</v>
      </c>
      <c r="H17" s="42">
        <f>H16-$H$15</f>
        <v>269.19129600000002</v>
      </c>
    </row>
    <row r="18" spans="1:8" ht="18.75" thickBot="1" x14ac:dyDescent="0.3">
      <c r="A18" s="18" t="s">
        <v>29</v>
      </c>
      <c r="B18" s="73">
        <f>B12</f>
        <v>19.399999999999999</v>
      </c>
      <c r="D18" s="39"/>
      <c r="E18" s="41"/>
      <c r="F18" s="16"/>
      <c r="G18" s="39"/>
      <c r="H18" s="43"/>
    </row>
    <row r="19" spans="1:8" ht="15.75" thickBot="1" x14ac:dyDescent="0.3">
      <c r="D19" s="45" t="s">
        <v>23</v>
      </c>
      <c r="E19" s="47">
        <f>(E17*10^9)/($B$20*60^2*24*$B$13)</f>
        <v>49695.053083352155</v>
      </c>
      <c r="F19" s="16"/>
      <c r="G19" s="45" t="s">
        <v>24</v>
      </c>
      <c r="H19" s="47">
        <f>(H17*10^6)/($B$20*60^2*24*$B$13)</f>
        <v>49.695053083352157</v>
      </c>
    </row>
    <row r="20" spans="1:8" ht="15.75" thickBot="1" x14ac:dyDescent="0.3">
      <c r="A20" s="20" t="s">
        <v>14</v>
      </c>
      <c r="B20" s="14">
        <f>B18*B17</f>
        <v>0.17176759999999999</v>
      </c>
      <c r="D20" s="46"/>
      <c r="E20" s="48"/>
      <c r="F20" s="16"/>
      <c r="G20" s="46"/>
      <c r="H20" s="48"/>
    </row>
    <row r="23" spans="1:8" ht="32.25" customHeight="1" x14ac:dyDescent="0.25">
      <c r="A23" s="36" t="s">
        <v>25</v>
      </c>
      <c r="B23" s="37"/>
      <c r="C23" s="37"/>
      <c r="D23" s="37"/>
      <c r="E23" s="37"/>
      <c r="F23" s="37"/>
      <c r="G23" s="37"/>
    </row>
    <row r="32" spans="1:8" ht="15" customHeight="1" x14ac:dyDescent="0.25"/>
    <row r="33" ht="42" customHeight="1" x14ac:dyDescent="0.25"/>
  </sheetData>
  <sheetProtection sheet="1" objects="1" scenarios="1"/>
  <mergeCells count="17">
    <mergeCell ref="A1:F1"/>
    <mergeCell ref="A6:C6"/>
    <mergeCell ref="A5:C5"/>
    <mergeCell ref="A7:C7"/>
    <mergeCell ref="A3:C3"/>
    <mergeCell ref="A8:C8"/>
    <mergeCell ref="A23:G23"/>
    <mergeCell ref="D10:E10"/>
    <mergeCell ref="G10:H10"/>
    <mergeCell ref="D17:D18"/>
    <mergeCell ref="E17:E18"/>
    <mergeCell ref="G17:G18"/>
    <mergeCell ref="H17:H18"/>
    <mergeCell ref="D19:D20"/>
    <mergeCell ref="E19:E20"/>
    <mergeCell ref="G19:G20"/>
    <mergeCell ref="H19:H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160F-38D7-408E-AF2E-98787F4BB703}">
  <dimension ref="A1:H19"/>
  <sheetViews>
    <sheetView workbookViewId="0">
      <selection activeCell="G7" sqref="G7"/>
    </sheetView>
  </sheetViews>
  <sheetFormatPr baseColWidth="10" defaultRowHeight="15" x14ac:dyDescent="0.25"/>
  <cols>
    <col min="1" max="1" width="30.85546875" bestFit="1" customWidth="1"/>
    <col min="4" max="4" width="39.42578125" bestFit="1" customWidth="1"/>
    <col min="6" max="6" width="14.140625" customWidth="1"/>
    <col min="7" max="7" width="40" bestFit="1" customWidth="1"/>
  </cols>
  <sheetData>
    <row r="1" spans="1:8" ht="48.75" customHeight="1" x14ac:dyDescent="0.4">
      <c r="A1" s="44" t="s">
        <v>21</v>
      </c>
      <c r="B1" s="44"/>
      <c r="C1" s="44"/>
      <c r="D1" s="44"/>
      <c r="E1" s="44"/>
      <c r="F1" s="44"/>
    </row>
    <row r="2" spans="1:8" ht="24" customHeight="1" x14ac:dyDescent="0.4">
      <c r="A2" s="10"/>
      <c r="B2" s="10"/>
      <c r="C2" s="10"/>
      <c r="D2" s="10"/>
      <c r="E2" s="10"/>
      <c r="F2" s="10"/>
    </row>
    <row r="3" spans="1:8" ht="46.5" customHeight="1" x14ac:dyDescent="0.4">
      <c r="A3" s="51" t="s">
        <v>4</v>
      </c>
      <c r="B3" s="51"/>
      <c r="C3" s="51"/>
      <c r="D3" s="51"/>
      <c r="E3" s="51"/>
      <c r="F3" s="10"/>
    </row>
    <row r="4" spans="1:8" ht="24" customHeight="1" x14ac:dyDescent="0.4">
      <c r="A4" s="11"/>
      <c r="B4" s="11"/>
      <c r="C4" s="11"/>
      <c r="D4" s="11"/>
      <c r="E4" s="11"/>
      <c r="F4" s="10"/>
    </row>
    <row r="5" spans="1:8" ht="21" customHeight="1" x14ac:dyDescent="0.35">
      <c r="A5" s="34" t="s">
        <v>18</v>
      </c>
      <c r="B5" s="34"/>
      <c r="C5" s="34"/>
      <c r="D5" s="34"/>
      <c r="E5" s="15"/>
    </row>
    <row r="6" spans="1:8" ht="21" x14ac:dyDescent="0.35">
      <c r="A6" s="11"/>
      <c r="B6" s="11"/>
      <c r="C6" s="11"/>
      <c r="D6" s="11"/>
      <c r="E6" s="11"/>
    </row>
    <row r="7" spans="1:8" ht="18.75" customHeight="1" x14ac:dyDescent="0.3">
      <c r="A7" s="33" t="s">
        <v>20</v>
      </c>
      <c r="B7" s="33"/>
      <c r="C7" s="33"/>
      <c r="D7" s="33"/>
    </row>
    <row r="8" spans="1:8" ht="18.75" customHeight="1" x14ac:dyDescent="0.3">
      <c r="A8" s="29" t="s">
        <v>31</v>
      </c>
      <c r="B8" s="29"/>
      <c r="C8" s="29"/>
      <c r="D8" s="29"/>
      <c r="E8" s="27"/>
      <c r="F8" s="27"/>
      <c r="G8" s="27"/>
      <c r="H8" s="27"/>
    </row>
    <row r="9" spans="1:8" ht="18.75" customHeight="1" x14ac:dyDescent="0.3">
      <c r="A9" s="30" t="s">
        <v>12</v>
      </c>
      <c r="B9" s="30"/>
      <c r="C9" s="30"/>
      <c r="D9" s="30"/>
      <c r="E9" s="27"/>
      <c r="F9" s="27"/>
      <c r="G9" s="27"/>
      <c r="H9" s="17"/>
    </row>
    <row r="10" spans="1:8" x14ac:dyDescent="0.25">
      <c r="A10" s="3"/>
      <c r="B10" s="3"/>
      <c r="C10" s="3"/>
      <c r="D10" s="3"/>
      <c r="E10" s="3"/>
    </row>
    <row r="11" spans="1:8" ht="21.75" thickBot="1" x14ac:dyDescent="0.4">
      <c r="D11" s="32" t="s">
        <v>1</v>
      </c>
      <c r="E11" s="32"/>
      <c r="G11" s="31" t="s">
        <v>2</v>
      </c>
      <c r="H11" s="31"/>
    </row>
    <row r="12" spans="1:8" ht="18.75" thickBot="1" x14ac:dyDescent="0.3">
      <c r="A12" s="19" t="s">
        <v>8</v>
      </c>
      <c r="B12" s="69">
        <v>1.6</v>
      </c>
      <c r="D12" s="22" t="s">
        <v>15</v>
      </c>
      <c r="E12" s="70">
        <v>500</v>
      </c>
      <c r="G12" s="22" t="s">
        <v>16</v>
      </c>
      <c r="H12" s="70">
        <v>0.5</v>
      </c>
    </row>
    <row r="13" spans="1:8" ht="18.75" thickBot="1" x14ac:dyDescent="0.3">
      <c r="A13" s="19" t="s">
        <v>17</v>
      </c>
      <c r="B13" s="69">
        <v>19.399999999999999</v>
      </c>
      <c r="D13" s="18" t="s">
        <v>5</v>
      </c>
      <c r="E13" s="71">
        <v>775</v>
      </c>
      <c r="G13" s="18" t="s">
        <v>9</v>
      </c>
      <c r="H13" s="71">
        <v>0.77500000000000002</v>
      </c>
    </row>
    <row r="14" spans="1:8" ht="15.75" thickBot="1" x14ac:dyDescent="0.3">
      <c r="A14" s="19" t="s">
        <v>0</v>
      </c>
      <c r="B14" s="69">
        <v>365</v>
      </c>
    </row>
    <row r="15" spans="1:8" ht="15.75" thickBot="1" x14ac:dyDescent="0.3"/>
    <row r="16" spans="1:8" ht="18.75" thickBot="1" x14ac:dyDescent="0.3">
      <c r="A16" s="20" t="s">
        <v>13</v>
      </c>
      <c r="B16" s="12">
        <f>B13*B12</f>
        <v>31.04</v>
      </c>
      <c r="D16" s="25" t="s">
        <v>7</v>
      </c>
      <c r="E16" s="26">
        <f>(B16*E12*60*60*24*B14)/10^9</f>
        <v>489.43871999999999</v>
      </c>
      <c r="G16" s="25" t="s">
        <v>10</v>
      </c>
      <c r="H16" s="26">
        <f>(B16*H12*60*60*24*B14)/10^6</f>
        <v>489.43871999999993</v>
      </c>
    </row>
    <row r="17" spans="1:8" ht="15" customHeight="1" thickBot="1" x14ac:dyDescent="0.3">
      <c r="A17" s="4"/>
      <c r="D17" s="24" t="s">
        <v>11</v>
      </c>
      <c r="E17" s="21">
        <f>(($B$16+$B$18)*E13*60*60*24*B14)/10^9</f>
        <v>1027.474416</v>
      </c>
      <c r="G17" s="24" t="s">
        <v>11</v>
      </c>
      <c r="H17" s="21">
        <f>(($B$16+$B$18)*H13*60*60*24*B14)/10^6</f>
        <v>1027.474416</v>
      </c>
    </row>
    <row r="18" spans="1:8" ht="18.75" customHeight="1" thickBot="1" x14ac:dyDescent="0.3">
      <c r="A18" s="19" t="s">
        <v>27</v>
      </c>
      <c r="B18" s="75">
        <v>11</v>
      </c>
      <c r="D18" s="49" t="s">
        <v>19</v>
      </c>
      <c r="E18" s="40">
        <f>E17-$E$16</f>
        <v>538.03569600000003</v>
      </c>
      <c r="G18" s="49" t="s">
        <v>19</v>
      </c>
      <c r="H18" s="42">
        <f>H17-$E$16</f>
        <v>538.03569600000003</v>
      </c>
    </row>
    <row r="19" spans="1:8" ht="15.75" thickBot="1" x14ac:dyDescent="0.3">
      <c r="A19" s="4"/>
      <c r="D19" s="50"/>
      <c r="E19" s="41"/>
      <c r="G19" s="50"/>
      <c r="H19" s="43"/>
    </row>
  </sheetData>
  <sheetProtection sheet="1" objects="1" scenarios="1"/>
  <mergeCells count="12">
    <mergeCell ref="H18:H19"/>
    <mergeCell ref="A1:F1"/>
    <mergeCell ref="D11:E11"/>
    <mergeCell ref="G11:H11"/>
    <mergeCell ref="A8:D8"/>
    <mergeCell ref="A3:E3"/>
    <mergeCell ref="A7:D7"/>
    <mergeCell ref="A5:D5"/>
    <mergeCell ref="A9:D9"/>
    <mergeCell ref="E18:E19"/>
    <mergeCell ref="D18:D19"/>
    <mergeCell ref="G18:G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CF753-FC11-4A7B-B4E1-5137CF0F976F}">
  <dimension ref="A1:Q27"/>
  <sheetViews>
    <sheetView workbookViewId="0">
      <selection activeCell="D13" sqref="D13"/>
    </sheetView>
  </sheetViews>
  <sheetFormatPr baseColWidth="10" defaultRowHeight="15" x14ac:dyDescent="0.25"/>
  <cols>
    <col min="1" max="1" width="30.85546875" bestFit="1" customWidth="1"/>
    <col min="2" max="2" width="6" bestFit="1" customWidth="1"/>
    <col min="3" max="3" width="14.85546875" bestFit="1" customWidth="1"/>
    <col min="4" max="4" width="52.28515625" bestFit="1" customWidth="1"/>
    <col min="5" max="5" width="16" customWidth="1"/>
    <col min="6" max="6" width="12.5703125" customWidth="1"/>
    <col min="7" max="7" width="53" bestFit="1" customWidth="1"/>
    <col min="8" max="9" width="17.140625" bestFit="1" customWidth="1"/>
    <col min="10" max="11" width="17.85546875" bestFit="1" customWidth="1"/>
    <col min="12" max="12" width="3.7109375" customWidth="1"/>
    <col min="13" max="13" width="20.28515625" bestFit="1" customWidth="1"/>
  </cols>
  <sheetData>
    <row r="1" spans="1:17" ht="49.5" customHeight="1" x14ac:dyDescent="0.4">
      <c r="A1" s="76" t="s">
        <v>26</v>
      </c>
      <c r="B1" s="76"/>
      <c r="C1" s="76"/>
      <c r="D1" s="76"/>
      <c r="E1" s="76"/>
      <c r="F1" s="5"/>
      <c r="G1" s="1"/>
    </row>
    <row r="2" spans="1:17" ht="24" x14ac:dyDescent="0.4">
      <c r="A2" s="10"/>
      <c r="B2" s="10"/>
      <c r="C2" s="10"/>
      <c r="D2" s="10"/>
      <c r="E2" s="10"/>
      <c r="F2" s="5"/>
      <c r="G2" s="1"/>
    </row>
    <row r="3" spans="1:17" ht="45" customHeight="1" x14ac:dyDescent="0.4">
      <c r="A3" s="51" t="s">
        <v>4</v>
      </c>
      <c r="B3" s="51"/>
      <c r="C3" s="51"/>
      <c r="D3" s="51"/>
      <c r="E3" s="51"/>
      <c r="F3" s="5"/>
      <c r="G3" s="1"/>
    </row>
    <row r="4" spans="1:17" ht="24" x14ac:dyDescent="0.4">
      <c r="A4" s="11"/>
      <c r="B4" s="11"/>
      <c r="C4" s="11"/>
      <c r="D4" s="11"/>
      <c r="E4" s="11"/>
      <c r="F4" s="5"/>
      <c r="G4" s="1"/>
    </row>
    <row r="5" spans="1:17" ht="21" customHeight="1" x14ac:dyDescent="0.35">
      <c r="A5" s="34" t="s">
        <v>18</v>
      </c>
      <c r="B5" s="34"/>
      <c r="C5" s="34"/>
      <c r="D5" s="34"/>
      <c r="E5" s="15"/>
      <c r="O5" s="2"/>
      <c r="P5" s="2"/>
      <c r="Q5" s="2"/>
    </row>
    <row r="6" spans="1:17" ht="21" x14ac:dyDescent="0.35">
      <c r="A6" s="11"/>
      <c r="B6" s="11"/>
      <c r="C6" s="11"/>
      <c r="D6" s="11"/>
      <c r="E6" s="11"/>
      <c r="O6" s="2"/>
      <c r="P6" s="2"/>
      <c r="Q6" s="2"/>
    </row>
    <row r="7" spans="1:17" ht="18.75" customHeight="1" x14ac:dyDescent="0.3">
      <c r="A7" s="33" t="s">
        <v>20</v>
      </c>
      <c r="B7" s="33"/>
      <c r="C7" s="33"/>
      <c r="D7" s="33"/>
    </row>
    <row r="8" spans="1:17" ht="18.75" customHeight="1" x14ac:dyDescent="0.3">
      <c r="A8" s="29" t="s">
        <v>31</v>
      </c>
      <c r="B8" s="29"/>
      <c r="C8" s="29"/>
      <c r="D8" s="29"/>
      <c r="E8" s="27"/>
      <c r="F8" s="27"/>
      <c r="G8" s="27"/>
      <c r="H8" s="27"/>
    </row>
    <row r="9" spans="1:17" ht="18.75" customHeight="1" x14ac:dyDescent="0.3">
      <c r="A9" s="30" t="s">
        <v>12</v>
      </c>
      <c r="B9" s="30"/>
      <c r="C9" s="30"/>
      <c r="D9" s="30"/>
      <c r="E9" s="27"/>
      <c r="F9" s="27"/>
      <c r="G9" s="27"/>
      <c r="H9" s="17"/>
    </row>
    <row r="10" spans="1:17" ht="18.75" customHeight="1" x14ac:dyDescent="0.3">
      <c r="A10" s="35" t="s">
        <v>32</v>
      </c>
      <c r="B10" s="35"/>
      <c r="C10" s="35"/>
      <c r="D10" s="35"/>
      <c r="E10" s="23"/>
      <c r="F10" s="23"/>
      <c r="G10" s="23"/>
      <c r="H10" s="17"/>
    </row>
    <row r="11" spans="1:17" x14ac:dyDescent="0.25">
      <c r="A11" s="3"/>
      <c r="B11" s="3"/>
      <c r="C11" s="3"/>
      <c r="D11" s="3"/>
      <c r="E11" s="3"/>
    </row>
    <row r="12" spans="1:17" ht="21.75" thickBot="1" x14ac:dyDescent="0.4">
      <c r="D12" s="32" t="s">
        <v>1</v>
      </c>
      <c r="E12" s="32"/>
      <c r="G12" s="31" t="s">
        <v>2</v>
      </c>
      <c r="H12" s="31"/>
    </row>
    <row r="13" spans="1:17" ht="18.75" thickBot="1" x14ac:dyDescent="0.3">
      <c r="A13" s="19" t="s">
        <v>8</v>
      </c>
      <c r="B13" s="69">
        <v>1.6</v>
      </c>
      <c r="D13" s="22" t="s">
        <v>15</v>
      </c>
      <c r="E13" s="70">
        <v>500</v>
      </c>
      <c r="G13" s="22" t="s">
        <v>16</v>
      </c>
      <c r="H13" s="70">
        <v>0.5</v>
      </c>
    </row>
    <row r="14" spans="1:17" ht="18.75" thickBot="1" x14ac:dyDescent="0.3">
      <c r="A14" s="19" t="s">
        <v>17</v>
      </c>
      <c r="B14" s="69">
        <v>19.399999999999999</v>
      </c>
      <c r="D14" s="18" t="s">
        <v>5</v>
      </c>
      <c r="E14" s="71">
        <v>775</v>
      </c>
      <c r="G14" s="18" t="s">
        <v>9</v>
      </c>
      <c r="H14" s="71">
        <v>0.77500000000000002</v>
      </c>
    </row>
    <row r="15" spans="1:17" ht="15.75" thickBot="1" x14ac:dyDescent="0.3">
      <c r="A15" s="19" t="s">
        <v>0</v>
      </c>
      <c r="B15" s="69">
        <v>365</v>
      </c>
    </row>
    <row r="16" spans="1:17" ht="15.75" thickBot="1" x14ac:dyDescent="0.3"/>
    <row r="17" spans="1:17" ht="18.75" thickBot="1" x14ac:dyDescent="0.3">
      <c r="A17" s="20" t="s">
        <v>3</v>
      </c>
      <c r="B17" s="12">
        <f>B14*B13</f>
        <v>31.04</v>
      </c>
      <c r="D17" s="7" t="s">
        <v>7</v>
      </c>
      <c r="E17" s="26">
        <f>(B17*E13*60*60*24*B15)/10^9</f>
        <v>489.43871999999999</v>
      </c>
      <c r="G17" s="7" t="s">
        <v>10</v>
      </c>
      <c r="H17" s="26">
        <f>(B17*H13*60*60*24*B15)/10^6</f>
        <v>489.43871999999993</v>
      </c>
    </row>
    <row r="18" spans="1:17" ht="18.75" thickBot="1" x14ac:dyDescent="0.3">
      <c r="A18" s="4"/>
      <c r="D18" s="9" t="s">
        <v>11</v>
      </c>
      <c r="E18" s="8">
        <f>(($B$17+B19)*E14*60*60*24*B15)/10^9</f>
        <v>1027.474416</v>
      </c>
      <c r="G18" s="9" t="s">
        <v>11</v>
      </c>
      <c r="H18" s="8">
        <f>(($B$17+B19)*H14*60*60*24*B15)/10^6</f>
        <v>1027.474416</v>
      </c>
    </row>
    <row r="19" spans="1:17" ht="18.75" thickBot="1" x14ac:dyDescent="0.3">
      <c r="A19" s="20" t="s">
        <v>27</v>
      </c>
      <c r="B19" s="75">
        <v>11</v>
      </c>
      <c r="D19" s="38" t="s">
        <v>19</v>
      </c>
      <c r="E19" s="40">
        <f>E18-$E$17</f>
        <v>538.03569600000003</v>
      </c>
      <c r="G19" s="38" t="s">
        <v>19</v>
      </c>
      <c r="H19" s="42">
        <f>H18-$E$17</f>
        <v>538.03569600000003</v>
      </c>
    </row>
    <row r="20" spans="1:17" ht="15.75" thickBot="1" x14ac:dyDescent="0.3">
      <c r="D20" s="39"/>
      <c r="E20" s="54"/>
      <c r="G20" s="39"/>
      <c r="H20" s="55"/>
    </row>
    <row r="21" spans="1:17" x14ac:dyDescent="0.25">
      <c r="A21" s="4"/>
      <c r="D21" s="45" t="s">
        <v>23</v>
      </c>
      <c r="E21" s="47">
        <f>(E19*10^9)/(B19*60^2*24*B15)</f>
        <v>1551</v>
      </c>
      <c r="F21" s="13"/>
      <c r="G21" s="45" t="s">
        <v>24</v>
      </c>
      <c r="H21" s="52">
        <f>(H19*10^6)/(B19*60^2*24*B15)</f>
        <v>1.5509999999999999</v>
      </c>
    </row>
    <row r="22" spans="1:17" ht="15.75" thickBot="1" x14ac:dyDescent="0.3">
      <c r="A22" s="4"/>
      <c r="D22" s="46"/>
      <c r="E22" s="48"/>
      <c r="F22" s="13"/>
      <c r="G22" s="46"/>
      <c r="H22" s="53"/>
    </row>
    <row r="23" spans="1:17" x14ac:dyDescent="0.25">
      <c r="A23" s="4"/>
    </row>
    <row r="27" spans="1:17" x14ac:dyDescent="0.25">
      <c r="O27" s="2"/>
      <c r="P27" s="2"/>
      <c r="Q27" s="2"/>
    </row>
  </sheetData>
  <sheetProtection sheet="1" objects="1" scenarios="1"/>
  <mergeCells count="17">
    <mergeCell ref="E21:E22"/>
    <mergeCell ref="G21:G22"/>
    <mergeCell ref="H21:H22"/>
    <mergeCell ref="A1:E1"/>
    <mergeCell ref="D12:E12"/>
    <mergeCell ref="G12:H12"/>
    <mergeCell ref="D19:D20"/>
    <mergeCell ref="E19:E20"/>
    <mergeCell ref="G19:G20"/>
    <mergeCell ref="H19:H20"/>
    <mergeCell ref="A3:E3"/>
    <mergeCell ref="A8:D8"/>
    <mergeCell ref="A5:D5"/>
    <mergeCell ref="A10:D10"/>
    <mergeCell ref="A7:D7"/>
    <mergeCell ref="A9:D9"/>
    <mergeCell ref="D21:D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Formel 1 Avlastningsbehov</vt:lpstr>
      <vt:lpstr>Formel 2 Grenseverdi utslipp</vt:lpstr>
      <vt:lpstr>Modifisert Formel 1</vt:lpstr>
      <vt:lpstr>Modifisert Formel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Truls Hveem Hansson</dc:creator>
  <cp:lastModifiedBy>Truls Hveem Hansson</cp:lastModifiedBy>
  <dcterms:created xsi:type="dcterms:W3CDTF">2024-09-13T07:34:07Z</dcterms:created>
  <dcterms:modified xsi:type="dcterms:W3CDTF">2026-04-23T07:53:24Z</dcterms:modified>
</cp:coreProperties>
</file>