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Arbeidsdokumenter\Prosjekt drift av koaguleringsanlegg\Ferdig rapport 189\"/>
    </mc:Choice>
  </mc:AlternateContent>
  <bookViews>
    <workbookView xWindow="0" yWindow="0" windowWidth="25200" windowHeight="11985"/>
  </bookViews>
  <sheets>
    <sheet name="1. Inputdata" sheetId="8" r:id="rId1"/>
    <sheet name="2. Koagulant-slam&amp;gjbrudd-kap " sheetId="9" r:id="rId2"/>
    <sheet name="3. Netto vannproduksjon" sheetId="11" r:id="rId3"/>
    <sheet name="4. Eks Produksjonskapasitet" sheetId="4" r:id="rId4"/>
    <sheet name="5. Fig- Sensitivitet" sheetId="5" r:id="rId5"/>
  </sheets>
  <calcPr calcId="152511"/>
</workbook>
</file>

<file path=xl/calcChain.xml><?xml version="1.0" encoding="utf-8"?>
<calcChain xmlns="http://schemas.openxmlformats.org/spreadsheetml/2006/main">
  <c r="F8" i="11" l="1"/>
  <c r="G7" i="11"/>
  <c r="F7" i="11"/>
  <c r="D7" i="11"/>
  <c r="B8" i="11"/>
  <c r="B7" i="11"/>
  <c r="A23" i="9"/>
  <c r="A22" i="9"/>
  <c r="E23" i="9"/>
  <c r="I23" i="9" s="1"/>
  <c r="E22" i="9"/>
  <c r="I22" i="9" s="1"/>
  <c r="D23" i="9"/>
  <c r="H23" i="9" s="1"/>
  <c r="D22" i="9"/>
  <c r="H22" i="9" s="1"/>
  <c r="C23" i="9"/>
  <c r="G23" i="9" s="1"/>
  <c r="C22" i="9"/>
  <c r="G22" i="9" s="1"/>
  <c r="B22" i="9"/>
  <c r="F22" i="9" s="1"/>
  <c r="B23" i="9"/>
  <c r="F23" i="9" s="1"/>
  <c r="E9" i="9"/>
  <c r="I9" i="9" s="1"/>
  <c r="D9" i="9"/>
  <c r="H9" i="9" s="1"/>
  <c r="E8" i="9"/>
  <c r="I8" i="9" s="1"/>
  <c r="D8" i="9"/>
  <c r="H8" i="9" s="1"/>
  <c r="C9" i="9"/>
  <c r="G9" i="9" s="1"/>
  <c r="C8" i="9"/>
  <c r="G8" i="9" s="1"/>
  <c r="B9" i="9"/>
  <c r="J9" i="9" s="1"/>
  <c r="B8" i="9"/>
  <c r="F8" i="9" s="1"/>
  <c r="A9" i="9"/>
  <c r="A8" i="9"/>
  <c r="F9" i="9" l="1"/>
  <c r="K23" i="9"/>
  <c r="K9" i="9"/>
  <c r="K8" i="9"/>
  <c r="K22" i="9"/>
  <c r="J8" i="9"/>
  <c r="J22" i="9"/>
  <c r="J23" i="9"/>
  <c r="F4" i="4"/>
  <c r="F5" i="4"/>
  <c r="F6" i="4"/>
  <c r="F7" i="4"/>
  <c r="F8" i="4"/>
  <c r="F9" i="4"/>
  <c r="F10" i="4"/>
  <c r="F11" i="4"/>
  <c r="F12" i="4"/>
  <c r="F13" i="4"/>
  <c r="F14" i="4"/>
  <c r="F15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16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4" i="4"/>
  <c r="X12" i="4" l="1"/>
  <c r="X20" i="4"/>
  <c r="X14" i="4"/>
  <c r="AZ19" i="4"/>
  <c r="BA19" i="4" s="1"/>
  <c r="AW8" i="4"/>
  <c r="N5" i="4"/>
  <c r="O5" i="4"/>
  <c r="P5" i="4"/>
  <c r="N6" i="4"/>
  <c r="O6" i="4"/>
  <c r="P6" i="4"/>
  <c r="N7" i="4"/>
  <c r="O7" i="4"/>
  <c r="P7" i="4"/>
  <c r="N8" i="4"/>
  <c r="O8" i="4"/>
  <c r="P8" i="4"/>
  <c r="N9" i="4"/>
  <c r="O9" i="4"/>
  <c r="P9" i="4"/>
  <c r="N10" i="4"/>
  <c r="O10" i="4"/>
  <c r="P10" i="4"/>
  <c r="N11" i="4"/>
  <c r="O11" i="4"/>
  <c r="P11" i="4"/>
  <c r="N12" i="4"/>
  <c r="O12" i="4"/>
  <c r="P12" i="4"/>
  <c r="N13" i="4"/>
  <c r="O13" i="4"/>
  <c r="P13" i="4"/>
  <c r="N14" i="4"/>
  <c r="O14" i="4"/>
  <c r="P14" i="4"/>
  <c r="N15" i="4"/>
  <c r="O15" i="4"/>
  <c r="P15" i="4"/>
  <c r="N16" i="4"/>
  <c r="O16" i="4"/>
  <c r="P16" i="4"/>
  <c r="N17" i="4"/>
  <c r="O17" i="4"/>
  <c r="P17" i="4"/>
  <c r="N18" i="4"/>
  <c r="O18" i="4"/>
  <c r="P18" i="4"/>
  <c r="N19" i="4"/>
  <c r="O19" i="4"/>
  <c r="P19" i="4"/>
  <c r="N20" i="4"/>
  <c r="O20" i="4"/>
  <c r="P20" i="4"/>
  <c r="N21" i="4"/>
  <c r="O21" i="4"/>
  <c r="P21" i="4"/>
  <c r="N22" i="4"/>
  <c r="O22" i="4"/>
  <c r="P22" i="4"/>
  <c r="N23" i="4"/>
  <c r="O23" i="4"/>
  <c r="P23" i="4"/>
  <c r="N24" i="4"/>
  <c r="O24" i="4"/>
  <c r="P24" i="4"/>
  <c r="N25" i="4"/>
  <c r="O25" i="4"/>
  <c r="P25" i="4"/>
  <c r="N26" i="4"/>
  <c r="O26" i="4"/>
  <c r="P26" i="4"/>
  <c r="N27" i="4"/>
  <c r="O27" i="4"/>
  <c r="P27" i="4"/>
  <c r="N28" i="4"/>
  <c r="O28" i="4"/>
  <c r="P28" i="4"/>
  <c r="N29" i="4"/>
  <c r="O29" i="4"/>
  <c r="P29" i="4"/>
  <c r="N30" i="4"/>
  <c r="O30" i="4"/>
  <c r="P30" i="4"/>
  <c r="N31" i="4"/>
  <c r="O31" i="4"/>
  <c r="P31" i="4"/>
  <c r="N32" i="4"/>
  <c r="O32" i="4"/>
  <c r="P32" i="4"/>
  <c r="N33" i="4"/>
  <c r="O33" i="4"/>
  <c r="P33" i="4"/>
  <c r="N34" i="4"/>
  <c r="O34" i="4"/>
  <c r="P34" i="4"/>
  <c r="N35" i="4"/>
  <c r="O35" i="4"/>
  <c r="P35" i="4"/>
  <c r="N36" i="4"/>
  <c r="O36" i="4"/>
  <c r="P36" i="4"/>
  <c r="N37" i="4"/>
  <c r="O37" i="4"/>
  <c r="P37" i="4"/>
  <c r="N38" i="4"/>
  <c r="O38" i="4"/>
  <c r="P38" i="4"/>
  <c r="N39" i="4"/>
  <c r="O39" i="4"/>
  <c r="P39" i="4"/>
  <c r="N40" i="4"/>
  <c r="O40" i="4"/>
  <c r="P40" i="4"/>
  <c r="N41" i="4"/>
  <c r="O41" i="4"/>
  <c r="P41" i="4"/>
  <c r="N42" i="4"/>
  <c r="O42" i="4"/>
  <c r="P42" i="4"/>
  <c r="N43" i="4"/>
  <c r="O43" i="4"/>
  <c r="P43" i="4"/>
  <c r="N44" i="4"/>
  <c r="O44" i="4"/>
  <c r="P44" i="4"/>
  <c r="N45" i="4"/>
  <c r="O45" i="4"/>
  <c r="P45" i="4"/>
  <c r="N46" i="4"/>
  <c r="O46" i="4"/>
  <c r="P46" i="4"/>
  <c r="N47" i="4"/>
  <c r="O47" i="4"/>
  <c r="P47" i="4"/>
  <c r="N48" i="4"/>
  <c r="O48" i="4"/>
  <c r="P48" i="4"/>
  <c r="N49" i="4"/>
  <c r="O49" i="4"/>
  <c r="P49" i="4"/>
  <c r="N50" i="4"/>
  <c r="O50" i="4"/>
  <c r="P50" i="4"/>
  <c r="N51" i="4"/>
  <c r="O51" i="4"/>
  <c r="P51" i="4"/>
  <c r="N52" i="4"/>
  <c r="O52" i="4"/>
  <c r="P52" i="4"/>
  <c r="N53" i="4"/>
  <c r="O53" i="4"/>
  <c r="P53" i="4"/>
  <c r="P4" i="4"/>
  <c r="O4" i="4"/>
  <c r="N4" i="4"/>
  <c r="K5" i="4"/>
  <c r="AY5" i="4" s="1"/>
  <c r="L5" i="4"/>
  <c r="M5" i="4"/>
  <c r="AM5" i="4" s="1"/>
  <c r="K6" i="4"/>
  <c r="AY6" i="4" s="1"/>
  <c r="L6" i="4"/>
  <c r="M6" i="4"/>
  <c r="AW6" i="4" s="1"/>
  <c r="K7" i="4"/>
  <c r="L7" i="4"/>
  <c r="X7" i="4" s="1"/>
  <c r="M7" i="4"/>
  <c r="AW7" i="4" s="1"/>
  <c r="K8" i="4"/>
  <c r="L8" i="4"/>
  <c r="M8" i="4"/>
  <c r="K9" i="4"/>
  <c r="AY9" i="4" s="1"/>
  <c r="L9" i="4"/>
  <c r="M9" i="4"/>
  <c r="AW9" i="4" s="1"/>
  <c r="K10" i="4"/>
  <c r="AY10" i="4" s="1"/>
  <c r="L10" i="4"/>
  <c r="M10" i="4"/>
  <c r="AW10" i="4" s="1"/>
  <c r="K11" i="4"/>
  <c r="L11" i="4"/>
  <c r="X11" i="4" s="1"/>
  <c r="M11" i="4"/>
  <c r="AW11" i="4" s="1"/>
  <c r="K12" i="4"/>
  <c r="L12" i="4"/>
  <c r="M12" i="4"/>
  <c r="AM12" i="4" s="1"/>
  <c r="K13" i="4"/>
  <c r="AY13" i="4" s="1"/>
  <c r="L13" i="4"/>
  <c r="M13" i="4"/>
  <c r="AM13" i="4" s="1"/>
  <c r="K14" i="4"/>
  <c r="AY14" i="4" s="1"/>
  <c r="L14" i="4"/>
  <c r="M14" i="4"/>
  <c r="AW14" i="4" s="1"/>
  <c r="K15" i="4"/>
  <c r="L15" i="4"/>
  <c r="M15" i="4"/>
  <c r="AW15" i="4" s="1"/>
  <c r="K16" i="4"/>
  <c r="L16" i="4"/>
  <c r="M16" i="4"/>
  <c r="AM16" i="4" s="1"/>
  <c r="K17" i="4"/>
  <c r="AY17" i="4" s="1"/>
  <c r="L17" i="4"/>
  <c r="M17" i="4"/>
  <c r="AM17" i="4" s="1"/>
  <c r="K18" i="4"/>
  <c r="AY18" i="4" s="1"/>
  <c r="L18" i="4"/>
  <c r="M18" i="4"/>
  <c r="AW18" i="4" s="1"/>
  <c r="K19" i="4"/>
  <c r="L19" i="4"/>
  <c r="M19" i="4"/>
  <c r="AW19" i="4" s="1"/>
  <c r="K20" i="4"/>
  <c r="L20" i="4"/>
  <c r="M20" i="4"/>
  <c r="AM20" i="4" s="1"/>
  <c r="K21" i="4"/>
  <c r="AY21" i="4" s="1"/>
  <c r="L21" i="4"/>
  <c r="M21" i="4"/>
  <c r="AW21" i="4" s="1"/>
  <c r="K22" i="4"/>
  <c r="AY22" i="4" s="1"/>
  <c r="L22" i="4"/>
  <c r="M22" i="4"/>
  <c r="AW22" i="4" s="1"/>
  <c r="K23" i="4"/>
  <c r="L23" i="4"/>
  <c r="M23" i="4"/>
  <c r="AW23" i="4" s="1"/>
  <c r="K24" i="4"/>
  <c r="L24" i="4"/>
  <c r="M24" i="4"/>
  <c r="K25" i="4"/>
  <c r="AY25" i="4" s="1"/>
  <c r="L25" i="4"/>
  <c r="M25" i="4"/>
  <c r="AM25" i="4" s="1"/>
  <c r="K26" i="4"/>
  <c r="AY26" i="4" s="1"/>
  <c r="L26" i="4"/>
  <c r="M26" i="4"/>
  <c r="AW26" i="4" s="1"/>
  <c r="K27" i="4"/>
  <c r="L27" i="4"/>
  <c r="M27" i="4"/>
  <c r="AW27" i="4" s="1"/>
  <c r="K28" i="4"/>
  <c r="L28" i="4"/>
  <c r="M28" i="4"/>
  <c r="AM28" i="4" s="1"/>
  <c r="K29" i="4"/>
  <c r="AY29" i="4" s="1"/>
  <c r="L29" i="4"/>
  <c r="X29" i="4" s="1"/>
  <c r="M29" i="4"/>
  <c r="AM29" i="4" s="1"/>
  <c r="K30" i="4"/>
  <c r="AY30" i="4" s="1"/>
  <c r="L30" i="4"/>
  <c r="M30" i="4"/>
  <c r="AW30" i="4" s="1"/>
  <c r="K31" i="4"/>
  <c r="L31" i="4"/>
  <c r="M31" i="4"/>
  <c r="AW31" i="4" s="1"/>
  <c r="K32" i="4"/>
  <c r="L32" i="4"/>
  <c r="M32" i="4"/>
  <c r="AM32" i="4" s="1"/>
  <c r="K33" i="4"/>
  <c r="AY33" i="4" s="1"/>
  <c r="L33" i="4"/>
  <c r="M33" i="4"/>
  <c r="AM33" i="4" s="1"/>
  <c r="K34" i="4"/>
  <c r="AY34" i="4" s="1"/>
  <c r="L34" i="4"/>
  <c r="M34" i="4"/>
  <c r="AW34" i="4" s="1"/>
  <c r="K35" i="4"/>
  <c r="L35" i="4"/>
  <c r="M35" i="4"/>
  <c r="AW35" i="4" s="1"/>
  <c r="K36" i="4"/>
  <c r="L36" i="4"/>
  <c r="M36" i="4"/>
  <c r="AM36" i="4" s="1"/>
  <c r="K37" i="4"/>
  <c r="AY37" i="4" s="1"/>
  <c r="L37" i="4"/>
  <c r="M37" i="4"/>
  <c r="AM37" i="4" s="1"/>
  <c r="K38" i="4"/>
  <c r="AY38" i="4" s="1"/>
  <c r="L38" i="4"/>
  <c r="M38" i="4"/>
  <c r="AW38" i="4" s="1"/>
  <c r="K39" i="4"/>
  <c r="L39" i="4"/>
  <c r="M39" i="4"/>
  <c r="AW39" i="4" s="1"/>
  <c r="K40" i="4"/>
  <c r="L40" i="4"/>
  <c r="M40" i="4"/>
  <c r="AM40" i="4" s="1"/>
  <c r="K41" i="4"/>
  <c r="AY41" i="4" s="1"/>
  <c r="L41" i="4"/>
  <c r="M41" i="4"/>
  <c r="AM41" i="4" s="1"/>
  <c r="K42" i="4"/>
  <c r="AY42" i="4" s="1"/>
  <c r="L42" i="4"/>
  <c r="M42" i="4"/>
  <c r="AW42" i="4" s="1"/>
  <c r="K43" i="4"/>
  <c r="L43" i="4"/>
  <c r="M43" i="4"/>
  <c r="AW43" i="4" s="1"/>
  <c r="K44" i="4"/>
  <c r="L44" i="4"/>
  <c r="M44" i="4"/>
  <c r="K45" i="4"/>
  <c r="L45" i="4"/>
  <c r="M45" i="4"/>
  <c r="AM45" i="4" s="1"/>
  <c r="K46" i="4"/>
  <c r="AY46" i="4" s="1"/>
  <c r="L46" i="4"/>
  <c r="M46" i="4"/>
  <c r="AW46" i="4" s="1"/>
  <c r="K47" i="4"/>
  <c r="L47" i="4"/>
  <c r="M47" i="4"/>
  <c r="AW47" i="4" s="1"/>
  <c r="K48" i="4"/>
  <c r="L48" i="4"/>
  <c r="M48" i="4"/>
  <c r="AM48" i="4" s="1"/>
  <c r="K49" i="4"/>
  <c r="AY49" i="4" s="1"/>
  <c r="L49" i="4"/>
  <c r="M49" i="4"/>
  <c r="AM49" i="4" s="1"/>
  <c r="K50" i="4"/>
  <c r="AY50" i="4" s="1"/>
  <c r="L50" i="4"/>
  <c r="M50" i="4"/>
  <c r="AW50" i="4" s="1"/>
  <c r="K51" i="4"/>
  <c r="L51" i="4"/>
  <c r="M51" i="4"/>
  <c r="AW51" i="4" s="1"/>
  <c r="K52" i="4"/>
  <c r="L52" i="4"/>
  <c r="M52" i="4"/>
  <c r="AM52" i="4" s="1"/>
  <c r="K53" i="4"/>
  <c r="AY53" i="4" s="1"/>
  <c r="L53" i="4"/>
  <c r="M53" i="4"/>
  <c r="AM53" i="4" s="1"/>
  <c r="M4" i="4"/>
  <c r="AW4" i="4" s="1"/>
  <c r="L4" i="4"/>
  <c r="K4" i="4"/>
  <c r="AY4" i="4" s="1"/>
  <c r="E5" i="4"/>
  <c r="E6" i="4"/>
  <c r="AV6" i="4" s="1"/>
  <c r="E7" i="4"/>
  <c r="AV7" i="4" s="1"/>
  <c r="E8" i="4"/>
  <c r="AV8" i="4" s="1"/>
  <c r="E9" i="4"/>
  <c r="E10" i="4"/>
  <c r="AV10" i="4" s="1"/>
  <c r="E11" i="4"/>
  <c r="AV11" i="4" s="1"/>
  <c r="E12" i="4"/>
  <c r="E13" i="4"/>
  <c r="E14" i="4"/>
  <c r="AV14" i="4" s="1"/>
  <c r="E15" i="4"/>
  <c r="AV15" i="4" s="1"/>
  <c r="AZ15" i="4" s="1"/>
  <c r="BA15" i="4" s="1"/>
  <c r="E16" i="4"/>
  <c r="E17" i="4"/>
  <c r="E18" i="4"/>
  <c r="AV18" i="4" s="1"/>
  <c r="E19" i="4"/>
  <c r="AV19" i="4" s="1"/>
  <c r="E20" i="4"/>
  <c r="E21" i="4"/>
  <c r="E22" i="4"/>
  <c r="AV22" i="4" s="1"/>
  <c r="E23" i="4"/>
  <c r="AV23" i="4" s="1"/>
  <c r="AZ23" i="4" s="1"/>
  <c r="BA23" i="4" s="1"/>
  <c r="E24" i="4"/>
  <c r="E25" i="4"/>
  <c r="E26" i="4"/>
  <c r="AV26" i="4" s="1"/>
  <c r="E27" i="4"/>
  <c r="AV27" i="4" s="1"/>
  <c r="AZ27" i="4" s="1"/>
  <c r="BA27" i="4" s="1"/>
  <c r="E28" i="4"/>
  <c r="E29" i="4"/>
  <c r="E30" i="4"/>
  <c r="AV30" i="4" s="1"/>
  <c r="E31" i="4"/>
  <c r="AV31" i="4" s="1"/>
  <c r="AZ31" i="4" s="1"/>
  <c r="BA31" i="4" s="1"/>
  <c r="E32" i="4"/>
  <c r="E33" i="4"/>
  <c r="E34" i="4"/>
  <c r="AV34" i="4" s="1"/>
  <c r="E35" i="4"/>
  <c r="AV35" i="4" s="1"/>
  <c r="E36" i="4"/>
  <c r="E37" i="4"/>
  <c r="E38" i="4"/>
  <c r="AV38" i="4" s="1"/>
  <c r="E39" i="4"/>
  <c r="AV39" i="4" s="1"/>
  <c r="AZ39" i="4" s="1"/>
  <c r="BA39" i="4" s="1"/>
  <c r="E40" i="4"/>
  <c r="E41" i="4"/>
  <c r="E42" i="4"/>
  <c r="AV42" i="4" s="1"/>
  <c r="E43" i="4"/>
  <c r="E44" i="4"/>
  <c r="E45" i="4"/>
  <c r="E46" i="4"/>
  <c r="AV46" i="4" s="1"/>
  <c r="E47" i="4"/>
  <c r="AV47" i="4" s="1"/>
  <c r="AZ47" i="4" s="1"/>
  <c r="BA47" i="4" s="1"/>
  <c r="E48" i="4"/>
  <c r="E49" i="4"/>
  <c r="E50" i="4"/>
  <c r="AV50" i="4" s="1"/>
  <c r="E51" i="4"/>
  <c r="AV51" i="4" s="1"/>
  <c r="E52" i="4"/>
  <c r="E53" i="4"/>
  <c r="E4" i="4"/>
  <c r="AV4" i="4" s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4" i="4"/>
  <c r="C5" i="4"/>
  <c r="C6" i="4"/>
  <c r="AX6" i="4" s="1"/>
  <c r="C7" i="4"/>
  <c r="AX7" i="4" s="1"/>
  <c r="C8" i="4"/>
  <c r="AX8" i="4" s="1"/>
  <c r="AZ8" i="4" s="1"/>
  <c r="BA8" i="4" s="1"/>
  <c r="C9" i="4"/>
  <c r="C10" i="4"/>
  <c r="AX10" i="4" s="1"/>
  <c r="C11" i="4"/>
  <c r="AX11" i="4" s="1"/>
  <c r="C12" i="4"/>
  <c r="AX12" i="4" s="1"/>
  <c r="C13" i="4"/>
  <c r="C14" i="4"/>
  <c r="AX14" i="4" s="1"/>
  <c r="C15" i="4"/>
  <c r="AX15" i="4" s="1"/>
  <c r="C16" i="4"/>
  <c r="AX16" i="4" s="1"/>
  <c r="C17" i="4"/>
  <c r="C18" i="4"/>
  <c r="AX18" i="4" s="1"/>
  <c r="C19" i="4"/>
  <c r="AX19" i="4" s="1"/>
  <c r="C20" i="4"/>
  <c r="AX20" i="4" s="1"/>
  <c r="C21" i="4"/>
  <c r="C22" i="4"/>
  <c r="AX22" i="4" s="1"/>
  <c r="C23" i="4"/>
  <c r="AX23" i="4" s="1"/>
  <c r="C24" i="4"/>
  <c r="AX24" i="4" s="1"/>
  <c r="C25" i="4"/>
  <c r="C26" i="4"/>
  <c r="AX26" i="4" s="1"/>
  <c r="C27" i="4"/>
  <c r="AX27" i="4" s="1"/>
  <c r="C28" i="4"/>
  <c r="AX28" i="4" s="1"/>
  <c r="C29" i="4"/>
  <c r="C30" i="4"/>
  <c r="AX30" i="4" s="1"/>
  <c r="C31" i="4"/>
  <c r="AX31" i="4" s="1"/>
  <c r="C32" i="4"/>
  <c r="AX32" i="4" s="1"/>
  <c r="C33" i="4"/>
  <c r="C34" i="4"/>
  <c r="AX34" i="4" s="1"/>
  <c r="C35" i="4"/>
  <c r="AX35" i="4" s="1"/>
  <c r="AZ35" i="4" s="1"/>
  <c r="BA35" i="4" s="1"/>
  <c r="C36" i="4"/>
  <c r="AX36" i="4" s="1"/>
  <c r="C37" i="4"/>
  <c r="C38" i="4"/>
  <c r="AX38" i="4" s="1"/>
  <c r="C39" i="4"/>
  <c r="AX39" i="4" s="1"/>
  <c r="C40" i="4"/>
  <c r="AX40" i="4" s="1"/>
  <c r="C41" i="4"/>
  <c r="C42" i="4"/>
  <c r="AX42" i="4" s="1"/>
  <c r="C43" i="4"/>
  <c r="AX43" i="4" s="1"/>
  <c r="C44" i="4"/>
  <c r="AX44" i="4" s="1"/>
  <c r="C45" i="4"/>
  <c r="C46" i="4"/>
  <c r="AX46" i="4" s="1"/>
  <c r="C47" i="4"/>
  <c r="AX47" i="4" s="1"/>
  <c r="C48" i="4"/>
  <c r="AX48" i="4" s="1"/>
  <c r="C49" i="4"/>
  <c r="C50" i="4"/>
  <c r="AX50" i="4" s="1"/>
  <c r="C51" i="4"/>
  <c r="AX51" i="4" s="1"/>
  <c r="AZ51" i="4" s="1"/>
  <c r="BA51" i="4" s="1"/>
  <c r="C52" i="4"/>
  <c r="AX52" i="4" s="1"/>
  <c r="C53" i="4"/>
  <c r="C4" i="4"/>
  <c r="AX4" i="4" s="1"/>
  <c r="AT48" i="4" l="1"/>
  <c r="Z48" i="4"/>
  <c r="AT40" i="4"/>
  <c r="Z40" i="4"/>
  <c r="AT28" i="4"/>
  <c r="Z28" i="4"/>
  <c r="AT20" i="4"/>
  <c r="Z20" i="4"/>
  <c r="AT12" i="4"/>
  <c r="Z12" i="4"/>
  <c r="AZ46" i="4"/>
  <c r="BA46" i="4" s="1"/>
  <c r="AZ34" i="4"/>
  <c r="BA34" i="4" s="1"/>
  <c r="AZ22" i="4"/>
  <c r="BA22" i="4" s="1"/>
  <c r="AA47" i="4"/>
  <c r="AU47" i="4"/>
  <c r="Y47" i="4"/>
  <c r="AM44" i="4"/>
  <c r="AW44" i="4"/>
  <c r="AA43" i="4"/>
  <c r="Y43" i="4"/>
  <c r="AU43" i="4"/>
  <c r="X43" i="4"/>
  <c r="AA31" i="4"/>
  <c r="AU31" i="4"/>
  <c r="Y31" i="4"/>
  <c r="AM24" i="4"/>
  <c r="AW24" i="4"/>
  <c r="AE23" i="4"/>
  <c r="AA23" i="4"/>
  <c r="Y23" i="4"/>
  <c r="AU23" i="4"/>
  <c r="X23" i="4"/>
  <c r="AA15" i="4"/>
  <c r="AU15" i="4"/>
  <c r="Y15" i="4"/>
  <c r="X15" i="4"/>
  <c r="AW12" i="4"/>
  <c r="AW20" i="4"/>
  <c r="AW32" i="4"/>
  <c r="AW28" i="4"/>
  <c r="AW40" i="4"/>
  <c r="AW36" i="4"/>
  <c r="AW52" i="4"/>
  <c r="AW48" i="4"/>
  <c r="R53" i="4"/>
  <c r="AX53" i="4"/>
  <c r="R49" i="4"/>
  <c r="AX49" i="4"/>
  <c r="R45" i="4"/>
  <c r="AX45" i="4"/>
  <c r="R41" i="4"/>
  <c r="AX41" i="4"/>
  <c r="R37" i="4"/>
  <c r="AX37" i="4"/>
  <c r="R33" i="4"/>
  <c r="AX33" i="4"/>
  <c r="R29" i="4"/>
  <c r="AX29" i="4"/>
  <c r="R25" i="4"/>
  <c r="AX25" i="4"/>
  <c r="R21" i="4"/>
  <c r="AX21" i="4"/>
  <c r="R17" i="4"/>
  <c r="AX17" i="4"/>
  <c r="R13" i="4"/>
  <c r="AX13" i="4"/>
  <c r="R9" i="4"/>
  <c r="AX9" i="4"/>
  <c r="AZ9" i="4" s="1"/>
  <c r="BA9" i="4" s="1"/>
  <c r="R5" i="4"/>
  <c r="AX5" i="4"/>
  <c r="AF51" i="4"/>
  <c r="Z51" i="4"/>
  <c r="AT51" i="4"/>
  <c r="Z47" i="4"/>
  <c r="AT47" i="4"/>
  <c r="Z43" i="4"/>
  <c r="AT43" i="4"/>
  <c r="AL39" i="4"/>
  <c r="Z39" i="4"/>
  <c r="AT39" i="4"/>
  <c r="AR35" i="4"/>
  <c r="Z35" i="4"/>
  <c r="AT35" i="4"/>
  <c r="AR31" i="4"/>
  <c r="Z31" i="4"/>
  <c r="AT31" i="4"/>
  <c r="AF27" i="4"/>
  <c r="Z27" i="4"/>
  <c r="AT27" i="4"/>
  <c r="AF23" i="4"/>
  <c r="Z23" i="4"/>
  <c r="AT23" i="4"/>
  <c r="Z19" i="4"/>
  <c r="AT19" i="4"/>
  <c r="AF15" i="4"/>
  <c r="Z15" i="4"/>
  <c r="AT15" i="4"/>
  <c r="AF11" i="4"/>
  <c r="Z11" i="4"/>
  <c r="AT11" i="4"/>
  <c r="AH7" i="4"/>
  <c r="Z7" i="4"/>
  <c r="AT7" i="4"/>
  <c r="V53" i="4"/>
  <c r="AV53" i="4"/>
  <c r="AZ53" i="4" s="1"/>
  <c r="BA53" i="4" s="1"/>
  <c r="V49" i="4"/>
  <c r="AV49" i="4"/>
  <c r="V45" i="4"/>
  <c r="AV45" i="4"/>
  <c r="AZ45" i="4" s="1"/>
  <c r="BA45" i="4" s="1"/>
  <c r="V41" i="4"/>
  <c r="AV41" i="4"/>
  <c r="V37" i="4"/>
  <c r="AV37" i="4"/>
  <c r="AZ37" i="4" s="1"/>
  <c r="BA37" i="4" s="1"/>
  <c r="V33" i="4"/>
  <c r="AV33" i="4"/>
  <c r="V29" i="4"/>
  <c r="AV29" i="4"/>
  <c r="AZ29" i="4" s="1"/>
  <c r="BA29" i="4" s="1"/>
  <c r="V25" i="4"/>
  <c r="AV25" i="4"/>
  <c r="V21" i="4"/>
  <c r="AV21" i="4"/>
  <c r="AZ21" i="4" s="1"/>
  <c r="BA21" i="4" s="1"/>
  <c r="V17" i="4"/>
  <c r="AV17" i="4"/>
  <c r="V13" i="4"/>
  <c r="AV13" i="4"/>
  <c r="V9" i="4"/>
  <c r="AV9" i="4"/>
  <c r="V5" i="4"/>
  <c r="AV5" i="4"/>
  <c r="AA52" i="4"/>
  <c r="Y52" i="4"/>
  <c r="AU52" i="4"/>
  <c r="AI51" i="4"/>
  <c r="AY51" i="4"/>
  <c r="AA48" i="4"/>
  <c r="Y48" i="4"/>
  <c r="AU48" i="4"/>
  <c r="X48" i="4"/>
  <c r="AI47" i="4"/>
  <c r="AY47" i="4"/>
  <c r="AU44" i="4"/>
  <c r="Y44" i="4"/>
  <c r="AA44" i="4"/>
  <c r="X44" i="4"/>
  <c r="AI43" i="4"/>
  <c r="AY43" i="4"/>
  <c r="U40" i="4"/>
  <c r="AA40" i="4"/>
  <c r="Y40" i="4"/>
  <c r="AU40" i="4"/>
  <c r="X40" i="4"/>
  <c r="AI39" i="4"/>
  <c r="AY39" i="4"/>
  <c r="AA36" i="4"/>
  <c r="Y36" i="4"/>
  <c r="AU36" i="4"/>
  <c r="AI35" i="4"/>
  <c r="AY35" i="4"/>
  <c r="AA32" i="4"/>
  <c r="Y32" i="4"/>
  <c r="AU32" i="4"/>
  <c r="X32" i="4"/>
  <c r="AI31" i="4"/>
  <c r="AY31" i="4"/>
  <c r="U28" i="4"/>
  <c r="AA28" i="4"/>
  <c r="Y28" i="4"/>
  <c r="AU28" i="4"/>
  <c r="X28" i="4"/>
  <c r="AI27" i="4"/>
  <c r="AY27" i="4"/>
  <c r="AE24" i="4"/>
  <c r="AU24" i="4"/>
  <c r="Y24" i="4"/>
  <c r="AA24" i="4"/>
  <c r="X24" i="4"/>
  <c r="AI23" i="4"/>
  <c r="AY23" i="4"/>
  <c r="AA20" i="4"/>
  <c r="Y20" i="4"/>
  <c r="AU20" i="4"/>
  <c r="AI19" i="4"/>
  <c r="AY19" i="4"/>
  <c r="U16" i="4"/>
  <c r="AA16" i="4"/>
  <c r="Y16" i="4"/>
  <c r="AU16" i="4"/>
  <c r="X16" i="4"/>
  <c r="AI15" i="4"/>
  <c r="AY15" i="4"/>
  <c r="U12" i="4"/>
  <c r="AA12" i="4"/>
  <c r="Y12" i="4"/>
  <c r="AU12" i="4"/>
  <c r="AI11" i="4"/>
  <c r="AY11" i="4"/>
  <c r="AA8" i="4"/>
  <c r="Y8" i="4"/>
  <c r="AU8" i="4"/>
  <c r="X8" i="4"/>
  <c r="AI7" i="4"/>
  <c r="AY7" i="4"/>
  <c r="AC4" i="4"/>
  <c r="AF50" i="4"/>
  <c r="W46" i="4"/>
  <c r="AB42" i="4"/>
  <c r="AF38" i="4"/>
  <c r="AB30" i="4"/>
  <c r="AP26" i="4"/>
  <c r="AP22" i="4"/>
  <c r="AM18" i="4"/>
  <c r="AL14" i="4"/>
  <c r="AM10" i="4"/>
  <c r="AM6" i="4"/>
  <c r="X31" i="4"/>
  <c r="X36" i="4"/>
  <c r="AT32" i="4"/>
  <c r="Z32" i="4"/>
  <c r="AZ42" i="4"/>
  <c r="BA42" i="4" s="1"/>
  <c r="AZ30" i="4"/>
  <c r="BA30" i="4" s="1"/>
  <c r="AZ18" i="4"/>
  <c r="BA18" i="4" s="1"/>
  <c r="AA35" i="4"/>
  <c r="Y35" i="4"/>
  <c r="AU35" i="4"/>
  <c r="X35" i="4"/>
  <c r="AA27" i="4"/>
  <c r="Y27" i="4"/>
  <c r="AU27" i="4"/>
  <c r="X27" i="4"/>
  <c r="AA19" i="4"/>
  <c r="Y19" i="4"/>
  <c r="AU19" i="4"/>
  <c r="X19" i="4"/>
  <c r="AW16" i="4"/>
  <c r="Z4" i="4"/>
  <c r="AT4" i="4"/>
  <c r="AT50" i="4"/>
  <c r="Z50" i="4"/>
  <c r="AT46" i="4"/>
  <c r="Z46" i="4"/>
  <c r="AT42" i="4"/>
  <c r="Z42" i="4"/>
  <c r="AT38" i="4"/>
  <c r="Z38" i="4"/>
  <c r="AT34" i="4"/>
  <c r="Z34" i="4"/>
  <c r="AT30" i="4"/>
  <c r="Z30" i="4"/>
  <c r="AT26" i="4"/>
  <c r="Z26" i="4"/>
  <c r="AT22" i="4"/>
  <c r="Z22" i="4"/>
  <c r="AT18" i="4"/>
  <c r="Z18" i="4"/>
  <c r="AT14" i="4"/>
  <c r="Z14" i="4"/>
  <c r="AT10" i="4"/>
  <c r="Z10" i="4"/>
  <c r="AT6" i="4"/>
  <c r="Z6" i="4"/>
  <c r="AV52" i="4"/>
  <c r="AZ52" i="4" s="1"/>
  <c r="BA52" i="4" s="1"/>
  <c r="AV48" i="4"/>
  <c r="AZ48" i="4" s="1"/>
  <c r="BA48" i="4" s="1"/>
  <c r="AV44" i="4"/>
  <c r="AZ44" i="4" s="1"/>
  <c r="BA44" i="4" s="1"/>
  <c r="AV40" i="4"/>
  <c r="AZ40" i="4" s="1"/>
  <c r="BA40" i="4" s="1"/>
  <c r="AV36" i="4"/>
  <c r="AZ36" i="4" s="1"/>
  <c r="BA36" i="4" s="1"/>
  <c r="AV32" i="4"/>
  <c r="AZ32" i="4" s="1"/>
  <c r="BA32" i="4" s="1"/>
  <c r="AV28" i="4"/>
  <c r="AZ28" i="4" s="1"/>
  <c r="BA28" i="4" s="1"/>
  <c r="AV24" i="4"/>
  <c r="AZ24" i="4" s="1"/>
  <c r="BA24" i="4" s="1"/>
  <c r="AV20" i="4"/>
  <c r="AZ20" i="4" s="1"/>
  <c r="BA20" i="4" s="1"/>
  <c r="AV16" i="4"/>
  <c r="AZ16" i="4" s="1"/>
  <c r="BA16" i="4" s="1"/>
  <c r="AV12" i="4"/>
  <c r="AZ12" i="4" s="1"/>
  <c r="BA12" i="4" s="1"/>
  <c r="U53" i="4"/>
  <c r="AA53" i="4"/>
  <c r="AU53" i="4"/>
  <c r="Y53" i="4"/>
  <c r="X53" i="4"/>
  <c r="AI52" i="4"/>
  <c r="AY52" i="4"/>
  <c r="AS49" i="4"/>
  <c r="AA49" i="4"/>
  <c r="Y49" i="4"/>
  <c r="AU49" i="4"/>
  <c r="X49" i="4"/>
  <c r="AI48" i="4"/>
  <c r="AY48" i="4"/>
  <c r="U45" i="4"/>
  <c r="AA45" i="4"/>
  <c r="AU45" i="4"/>
  <c r="Y45" i="4"/>
  <c r="AI44" i="4"/>
  <c r="AY44" i="4"/>
  <c r="AA41" i="4"/>
  <c r="AU41" i="4"/>
  <c r="Y41" i="4"/>
  <c r="X41" i="4"/>
  <c r="AI40" i="4"/>
  <c r="AY40" i="4"/>
  <c r="AA37" i="4"/>
  <c r="Y37" i="4"/>
  <c r="AU37" i="4"/>
  <c r="X37" i="4"/>
  <c r="AI36" i="4"/>
  <c r="AY36" i="4"/>
  <c r="S33" i="4"/>
  <c r="AA33" i="4"/>
  <c r="AU33" i="4"/>
  <c r="Y33" i="4"/>
  <c r="X33" i="4"/>
  <c r="AI32" i="4"/>
  <c r="AY32" i="4"/>
  <c r="S29" i="4"/>
  <c r="AA29" i="4"/>
  <c r="AU29" i="4"/>
  <c r="Y29" i="4"/>
  <c r="AI28" i="4"/>
  <c r="AY28" i="4"/>
  <c r="S25" i="4"/>
  <c r="AA25" i="4"/>
  <c r="Y25" i="4"/>
  <c r="AU25" i="4"/>
  <c r="X25" i="4"/>
  <c r="AI24" i="4"/>
  <c r="AY24" i="4"/>
  <c r="AS21" i="4"/>
  <c r="AA21" i="4"/>
  <c r="Y21" i="4"/>
  <c r="AU21" i="4"/>
  <c r="X21" i="4"/>
  <c r="AI20" i="4"/>
  <c r="AY20" i="4"/>
  <c r="S17" i="4"/>
  <c r="AA17" i="4"/>
  <c r="AU17" i="4"/>
  <c r="Y17" i="4"/>
  <c r="X17" i="4"/>
  <c r="AI16" i="4"/>
  <c r="AY16" i="4"/>
  <c r="S13" i="4"/>
  <c r="AA13" i="4"/>
  <c r="AU13" i="4"/>
  <c r="Y13" i="4"/>
  <c r="X13" i="4"/>
  <c r="AI12" i="4"/>
  <c r="AY12" i="4"/>
  <c r="S9" i="4"/>
  <c r="AA9" i="4"/>
  <c r="Y9" i="4"/>
  <c r="AU9" i="4"/>
  <c r="X9" i="4"/>
  <c r="AI8" i="4"/>
  <c r="AY8" i="4"/>
  <c r="S5" i="4"/>
  <c r="AA5" i="4"/>
  <c r="AU5" i="4"/>
  <c r="Y5" i="4"/>
  <c r="X5" i="4"/>
  <c r="R51" i="4"/>
  <c r="AG43" i="4"/>
  <c r="X47" i="4"/>
  <c r="X52" i="4"/>
  <c r="X45" i="4"/>
  <c r="AT52" i="4"/>
  <c r="Z52" i="4"/>
  <c r="Z44" i="4"/>
  <c r="AT44" i="4"/>
  <c r="AT36" i="4"/>
  <c r="Z36" i="4"/>
  <c r="Z24" i="4"/>
  <c r="AT24" i="4"/>
  <c r="AT16" i="4"/>
  <c r="Z16" i="4"/>
  <c r="AT8" i="4"/>
  <c r="Z8" i="4"/>
  <c r="AZ50" i="4"/>
  <c r="BA50" i="4" s="1"/>
  <c r="AZ38" i="4"/>
  <c r="BA38" i="4" s="1"/>
  <c r="AZ26" i="4"/>
  <c r="BA26" i="4" s="1"/>
  <c r="AZ14" i="4"/>
  <c r="BA14" i="4" s="1"/>
  <c r="AA51" i="4"/>
  <c r="Y51" i="4"/>
  <c r="AU51" i="4"/>
  <c r="X51" i="4"/>
  <c r="AE51" i="4"/>
  <c r="AA39" i="4"/>
  <c r="Y39" i="4"/>
  <c r="AU39" i="4"/>
  <c r="X39" i="4"/>
  <c r="Z53" i="4"/>
  <c r="AT53" i="4"/>
  <c r="Z49" i="4"/>
  <c r="AT49" i="4"/>
  <c r="Z45" i="4"/>
  <c r="AT45" i="4"/>
  <c r="AH41" i="4"/>
  <c r="Z41" i="4"/>
  <c r="AT41" i="4"/>
  <c r="Z37" i="4"/>
  <c r="AT37" i="4"/>
  <c r="Z33" i="4"/>
  <c r="AT33" i="4"/>
  <c r="Z29" i="4"/>
  <c r="AT29" i="4"/>
  <c r="Z25" i="4"/>
  <c r="AT25" i="4"/>
  <c r="AH21" i="4"/>
  <c r="Z21" i="4"/>
  <c r="AT21" i="4"/>
  <c r="Z17" i="4"/>
  <c r="AT17" i="4"/>
  <c r="AH13" i="4"/>
  <c r="Z13" i="4"/>
  <c r="AT13" i="4"/>
  <c r="AH9" i="4"/>
  <c r="Z9" i="4"/>
  <c r="AT9" i="4"/>
  <c r="Z5" i="4"/>
  <c r="AT5" i="4"/>
  <c r="V43" i="4"/>
  <c r="AV43" i="4"/>
  <c r="AZ43" i="4" s="1"/>
  <c r="BA43" i="4" s="1"/>
  <c r="AU4" i="4"/>
  <c r="Y4" i="4"/>
  <c r="AA4" i="4"/>
  <c r="X4" i="4"/>
  <c r="Y50" i="4"/>
  <c r="AU50" i="4"/>
  <c r="AA50" i="4"/>
  <c r="X50" i="4"/>
  <c r="Y46" i="4"/>
  <c r="AU46" i="4"/>
  <c r="AA46" i="4"/>
  <c r="AI45" i="4"/>
  <c r="AY45" i="4"/>
  <c r="Y42" i="4"/>
  <c r="AU42" i="4"/>
  <c r="AA42" i="4"/>
  <c r="Y38" i="4"/>
  <c r="AU38" i="4"/>
  <c r="AA38" i="4"/>
  <c r="X38" i="4"/>
  <c r="AU34" i="4"/>
  <c r="AA34" i="4"/>
  <c r="Y34" i="4"/>
  <c r="X34" i="4"/>
  <c r="Y30" i="4"/>
  <c r="AU30" i="4"/>
  <c r="AA30" i="4"/>
  <c r="X30" i="4"/>
  <c r="Y26" i="4"/>
  <c r="AU26" i="4"/>
  <c r="AA26" i="4"/>
  <c r="X26" i="4"/>
  <c r="Y22" i="4"/>
  <c r="AU22" i="4"/>
  <c r="AA22" i="4"/>
  <c r="X22" i="4"/>
  <c r="Y18" i="4"/>
  <c r="AU18" i="4"/>
  <c r="AA18" i="4"/>
  <c r="AU14" i="4"/>
  <c r="AA14" i="4"/>
  <c r="Y14" i="4"/>
  <c r="Y10" i="4"/>
  <c r="AU10" i="4"/>
  <c r="AA10" i="4"/>
  <c r="X10" i="4"/>
  <c r="Y6" i="4"/>
  <c r="AU6" i="4"/>
  <c r="AA6" i="4"/>
  <c r="X6" i="4"/>
  <c r="AW13" i="4"/>
  <c r="AW5" i="4"/>
  <c r="AW17" i="4"/>
  <c r="AW33" i="4"/>
  <c r="AW29" i="4"/>
  <c r="AW25" i="4"/>
  <c r="AW41" i="4"/>
  <c r="AW37" i="4"/>
  <c r="AW53" i="4"/>
  <c r="AW49" i="4"/>
  <c r="AW45" i="4"/>
  <c r="X46" i="4"/>
  <c r="X42" i="4"/>
  <c r="X18" i="4"/>
  <c r="AE39" i="4"/>
  <c r="V31" i="4"/>
  <c r="AE27" i="4"/>
  <c r="W23" i="4"/>
  <c r="V19" i="4"/>
  <c r="AK15" i="4"/>
  <c r="AE11" i="4"/>
  <c r="V7" i="4"/>
  <c r="AA11" i="4"/>
  <c r="Y11" i="4"/>
  <c r="AU11" i="4"/>
  <c r="AM8" i="4"/>
  <c r="AA7" i="4"/>
  <c r="AU7" i="4"/>
  <c r="Y7" i="4"/>
  <c r="AZ4" i="4"/>
  <c r="BA4" i="4" s="1"/>
  <c r="AZ11" i="4"/>
  <c r="BA11" i="4" s="1"/>
  <c r="AZ10" i="4"/>
  <c r="BA10" i="4" s="1"/>
  <c r="AZ7" i="4"/>
  <c r="BA7" i="4" s="1"/>
  <c r="AZ6" i="4"/>
  <c r="BA6" i="4" s="1"/>
  <c r="T26" i="4"/>
  <c r="T22" i="4"/>
  <c r="AG48" i="4"/>
  <c r="AB48" i="4"/>
  <c r="AE44" i="4"/>
  <c r="AK44" i="4"/>
  <c r="AM9" i="4"/>
  <c r="AL9" i="4"/>
  <c r="AG8" i="4"/>
  <c r="AB8" i="4"/>
  <c r="U34" i="4"/>
  <c r="AE34" i="4"/>
  <c r="T10" i="4"/>
  <c r="AL51" i="4"/>
  <c r="R36" i="4"/>
  <c r="R24" i="4"/>
  <c r="R16" i="4"/>
  <c r="T4" i="4"/>
  <c r="T30" i="4"/>
  <c r="T6" i="4"/>
  <c r="V44" i="4"/>
  <c r="V36" i="4"/>
  <c r="V28" i="4"/>
  <c r="V20" i="4"/>
  <c r="V12" i="4"/>
  <c r="AI4" i="4"/>
  <c r="U4" i="4"/>
  <c r="U18" i="4"/>
  <c r="W27" i="4"/>
  <c r="U42" i="4"/>
  <c r="AE15" i="4"/>
  <c r="AM4" i="4"/>
  <c r="AL5" i="4"/>
  <c r="AR7" i="4"/>
  <c r="V27" i="4"/>
  <c r="V23" i="4"/>
  <c r="V15" i="4"/>
  <c r="V11" i="4"/>
  <c r="W50" i="4"/>
  <c r="AM47" i="4"/>
  <c r="AG34" i="4"/>
  <c r="S48" i="4"/>
  <c r="AJ17" i="4"/>
  <c r="AS25" i="4"/>
  <c r="AG36" i="4"/>
  <c r="AB36" i="4"/>
  <c r="S36" i="4"/>
  <c r="AG32" i="4"/>
  <c r="AB32" i="4"/>
  <c r="AM21" i="4"/>
  <c r="AL21" i="4"/>
  <c r="U20" i="4"/>
  <c r="AG20" i="4"/>
  <c r="AB20" i="4"/>
  <c r="U24" i="4"/>
  <c r="AH11" i="4"/>
  <c r="R40" i="4"/>
  <c r="R32" i="4"/>
  <c r="R28" i="4"/>
  <c r="R20" i="4"/>
  <c r="R12" i="4"/>
  <c r="R8" i="4"/>
  <c r="AJ42" i="4"/>
  <c r="T42" i="4"/>
  <c r="AH34" i="4"/>
  <c r="T18" i="4"/>
  <c r="V40" i="4"/>
  <c r="V32" i="4"/>
  <c r="V24" i="4"/>
  <c r="V16" i="4"/>
  <c r="V8" i="4"/>
  <c r="S41" i="4"/>
  <c r="AN41" i="4"/>
  <c r="AM30" i="4"/>
  <c r="R4" i="4"/>
  <c r="R50" i="4"/>
  <c r="R46" i="4"/>
  <c r="R42" i="4"/>
  <c r="R38" i="4"/>
  <c r="R34" i="4"/>
  <c r="AB52" i="4"/>
  <c r="T48" i="4"/>
  <c r="AB40" i="4"/>
  <c r="AJ28" i="4"/>
  <c r="T24" i="4"/>
  <c r="AJ20" i="4"/>
  <c r="AB16" i="4"/>
  <c r="AB12" i="4"/>
  <c r="AG47" i="4"/>
  <c r="W43" i="4"/>
  <c r="U39" i="4"/>
  <c r="AE35" i="4"/>
  <c r="W31" i="4"/>
  <c r="AI30" i="4"/>
  <c r="W19" i="4"/>
  <c r="W7" i="4"/>
  <c r="W11" i="4"/>
  <c r="U6" i="4"/>
  <c r="S21" i="4"/>
  <c r="W15" i="4"/>
  <c r="U30" i="4"/>
  <c r="V39" i="4"/>
  <c r="AN45" i="4"/>
  <c r="R39" i="4"/>
  <c r="AN53" i="4"/>
  <c r="AB49" i="4"/>
  <c r="AL45" i="4"/>
  <c r="AB37" i="4"/>
  <c r="AB33" i="4"/>
  <c r="AN29" i="4"/>
  <c r="AL25" i="4"/>
  <c r="AB17" i="4"/>
  <c r="AN5" i="4"/>
  <c r="V51" i="4"/>
  <c r="V47" i="4"/>
  <c r="V35" i="4"/>
  <c r="W4" i="4"/>
  <c r="AM51" i="4"/>
  <c r="AM43" i="4"/>
  <c r="S42" i="4"/>
  <c r="AM39" i="4"/>
  <c r="AM35" i="4"/>
  <c r="AM31" i="4"/>
  <c r="S30" i="4"/>
  <c r="AM27" i="4"/>
  <c r="S26" i="4"/>
  <c r="AM23" i="4"/>
  <c r="S22" i="4"/>
  <c r="AM19" i="4"/>
  <c r="S18" i="4"/>
  <c r="AM15" i="4"/>
  <c r="AG14" i="4"/>
  <c r="AM11" i="4"/>
  <c r="S10" i="4"/>
  <c r="AM7" i="4"/>
  <c r="S6" i="4"/>
  <c r="AE7" i="4"/>
  <c r="AE19" i="4"/>
  <c r="AE31" i="4"/>
  <c r="AE43" i="4"/>
  <c r="AE47" i="4"/>
  <c r="AG19" i="4"/>
  <c r="AL13" i="4"/>
  <c r="AN17" i="4"/>
  <c r="R30" i="4"/>
  <c r="R26" i="4"/>
  <c r="R22" i="4"/>
  <c r="R18" i="4"/>
  <c r="R14" i="4"/>
  <c r="R10" i="4"/>
  <c r="R6" i="4"/>
  <c r="V4" i="4"/>
  <c r="V50" i="4"/>
  <c r="V46" i="4"/>
  <c r="V42" i="4"/>
  <c r="V38" i="4"/>
  <c r="V34" i="4"/>
  <c r="V30" i="4"/>
  <c r="V26" i="4"/>
  <c r="V22" i="4"/>
  <c r="V18" i="4"/>
  <c r="V14" i="4"/>
  <c r="V10" i="4"/>
  <c r="V6" i="4"/>
  <c r="AI50" i="4"/>
  <c r="AI46" i="4"/>
  <c r="AI42" i="4"/>
  <c r="AI38" i="4"/>
  <c r="AI34" i="4"/>
  <c r="AH30" i="4"/>
  <c r="AI26" i="4"/>
  <c r="AI22" i="4"/>
  <c r="AI18" i="4"/>
  <c r="AI14" i="4"/>
  <c r="AI10" i="4"/>
  <c r="AI6" i="4"/>
  <c r="AE53" i="4"/>
  <c r="AE49" i="4"/>
  <c r="AE45" i="4"/>
  <c r="AE41" i="4"/>
  <c r="AH37" i="4"/>
  <c r="AK33" i="4"/>
  <c r="AE29" i="4"/>
  <c r="AE25" i="4"/>
  <c r="AK21" i="4"/>
  <c r="AH17" i="4"/>
  <c r="AK13" i="4"/>
  <c r="AK9" i="4"/>
  <c r="AK5" i="4"/>
  <c r="U10" i="4"/>
  <c r="U22" i="4"/>
  <c r="U26" i="4"/>
  <c r="AE14" i="4"/>
  <c r="AB28" i="4"/>
  <c r="AN13" i="4"/>
  <c r="AN52" i="4"/>
  <c r="AR52" i="4"/>
  <c r="AP52" i="4"/>
  <c r="AH52" i="4"/>
  <c r="AL52" i="4"/>
  <c r="AF52" i="4"/>
  <c r="AJ52" i="4"/>
  <c r="AD52" i="4"/>
  <c r="AN48" i="4"/>
  <c r="AR48" i="4"/>
  <c r="AH48" i="4"/>
  <c r="AL48" i="4"/>
  <c r="AJ48" i="4"/>
  <c r="AP48" i="4"/>
  <c r="AF48" i="4"/>
  <c r="AD48" i="4"/>
  <c r="AN40" i="4"/>
  <c r="AR40" i="4"/>
  <c r="AP40" i="4"/>
  <c r="AH40" i="4"/>
  <c r="AL40" i="4"/>
  <c r="AF40" i="4"/>
  <c r="AJ40" i="4"/>
  <c r="AD40" i="4"/>
  <c r="AN36" i="4"/>
  <c r="AR36" i="4"/>
  <c r="AP36" i="4"/>
  <c r="AH36" i="4"/>
  <c r="AL36" i="4"/>
  <c r="AF36" i="4"/>
  <c r="AJ36" i="4"/>
  <c r="AD36" i="4"/>
  <c r="T36" i="4"/>
  <c r="AN32" i="4"/>
  <c r="AR32" i="4"/>
  <c r="AP32" i="4"/>
  <c r="AF32" i="4"/>
  <c r="AJ32" i="4"/>
  <c r="AD32" i="4"/>
  <c r="AL32" i="4"/>
  <c r="AN28" i="4"/>
  <c r="AR28" i="4"/>
  <c r="AP28" i="4"/>
  <c r="AL28" i="4"/>
  <c r="AF28" i="4"/>
  <c r="AH28" i="4"/>
  <c r="AD28" i="4"/>
  <c r="AR24" i="4"/>
  <c r="AN24" i="4"/>
  <c r="AP24" i="4"/>
  <c r="AJ24" i="4"/>
  <c r="AH24" i="4"/>
  <c r="AD24" i="4"/>
  <c r="AL24" i="4"/>
  <c r="AB24" i="4"/>
  <c r="AF24" i="4"/>
  <c r="AN20" i="4"/>
  <c r="AR20" i="4"/>
  <c r="AP20" i="4"/>
  <c r="AF20" i="4"/>
  <c r="AH20" i="4"/>
  <c r="AL20" i="4"/>
  <c r="AD20" i="4"/>
  <c r="AN16" i="4"/>
  <c r="AR16" i="4"/>
  <c r="AP16" i="4"/>
  <c r="AL16" i="4"/>
  <c r="AF16" i="4"/>
  <c r="AH16" i="4"/>
  <c r="AD16" i="4"/>
  <c r="AJ16" i="4"/>
  <c r="AN12" i="4"/>
  <c r="AR12" i="4"/>
  <c r="AP12" i="4"/>
  <c r="AF12" i="4"/>
  <c r="AH12" i="4"/>
  <c r="AL12" i="4"/>
  <c r="AD12" i="4"/>
  <c r="AN8" i="4"/>
  <c r="AR8" i="4"/>
  <c r="AP8" i="4"/>
  <c r="AF8" i="4"/>
  <c r="AH8" i="4"/>
  <c r="AL8" i="4"/>
  <c r="AD8" i="4"/>
  <c r="AQ51" i="4"/>
  <c r="AS51" i="4"/>
  <c r="AO51" i="4"/>
  <c r="AC51" i="4"/>
  <c r="S51" i="4"/>
  <c r="W51" i="4"/>
  <c r="AG51" i="4"/>
  <c r="U51" i="4"/>
  <c r="AK51" i="4"/>
  <c r="AQ47" i="4"/>
  <c r="AK47" i="4"/>
  <c r="AS47" i="4"/>
  <c r="AC47" i="4"/>
  <c r="S47" i="4"/>
  <c r="W47" i="4"/>
  <c r="AO47" i="4"/>
  <c r="U47" i="4"/>
  <c r="AQ43" i="4"/>
  <c r="AS43" i="4"/>
  <c r="AC43" i="4"/>
  <c r="AO43" i="4"/>
  <c r="AK43" i="4"/>
  <c r="U43" i="4"/>
  <c r="AQ39" i="4"/>
  <c r="AS39" i="4"/>
  <c r="AO39" i="4"/>
  <c r="AC39" i="4"/>
  <c r="S39" i="4"/>
  <c r="W39" i="4"/>
  <c r="AG39" i="4"/>
  <c r="AK39" i="4"/>
  <c r="AQ35" i="4"/>
  <c r="AS35" i="4"/>
  <c r="AC35" i="4"/>
  <c r="S35" i="4"/>
  <c r="W35" i="4"/>
  <c r="AK35" i="4"/>
  <c r="U35" i="4"/>
  <c r="AO35" i="4"/>
  <c r="AQ31" i="4"/>
  <c r="AS31" i="4"/>
  <c r="AC31" i="4"/>
  <c r="AK31" i="4"/>
  <c r="AO31" i="4"/>
  <c r="U31" i="4"/>
  <c r="AQ27" i="4"/>
  <c r="AS27" i="4"/>
  <c r="AO27" i="4"/>
  <c r="AC27" i="4"/>
  <c r="AG27" i="4"/>
  <c r="AK27" i="4"/>
  <c r="U27" i="4"/>
  <c r="AQ23" i="4"/>
  <c r="AS23" i="4"/>
  <c r="AO23" i="4"/>
  <c r="AC23" i="4"/>
  <c r="AK23" i="4"/>
  <c r="AG23" i="4"/>
  <c r="U23" i="4"/>
  <c r="AQ19" i="4"/>
  <c r="AS19" i="4"/>
  <c r="AC19" i="4"/>
  <c r="AO19" i="4"/>
  <c r="AK19" i="4"/>
  <c r="U19" i="4"/>
  <c r="AQ15" i="4"/>
  <c r="AS15" i="4"/>
  <c r="AO15" i="4"/>
  <c r="AC15" i="4"/>
  <c r="AG15" i="4"/>
  <c r="U15" i="4"/>
  <c r="AQ11" i="4"/>
  <c r="AS11" i="4"/>
  <c r="AO11" i="4"/>
  <c r="AC11" i="4"/>
  <c r="AK11" i="4"/>
  <c r="AG11" i="4"/>
  <c r="U11" i="4"/>
  <c r="AQ7" i="4"/>
  <c r="AS7" i="4"/>
  <c r="AC7" i="4"/>
  <c r="AK7" i="4"/>
  <c r="AO7" i="4"/>
  <c r="U7" i="4"/>
  <c r="W13" i="4"/>
  <c r="S11" i="4"/>
  <c r="W9" i="4"/>
  <c r="U8" i="4"/>
  <c r="S7" i="4"/>
  <c r="W5" i="4"/>
  <c r="T14" i="4"/>
  <c r="S23" i="4"/>
  <c r="W21" i="4"/>
  <c r="S19" i="4"/>
  <c r="W17" i="4"/>
  <c r="S15" i="4"/>
  <c r="W33" i="4"/>
  <c r="U32" i="4"/>
  <c r="S31" i="4"/>
  <c r="W29" i="4"/>
  <c r="S27" i="4"/>
  <c r="W25" i="4"/>
  <c r="T34" i="4"/>
  <c r="S43" i="4"/>
  <c r="W41" i="4"/>
  <c r="W38" i="4"/>
  <c r="R35" i="4"/>
  <c r="T52" i="4"/>
  <c r="R47" i="4"/>
  <c r="AB10" i="4"/>
  <c r="AB6" i="4"/>
  <c r="AB22" i="4"/>
  <c r="AB18" i="4"/>
  <c r="AB26" i="4"/>
  <c r="AB38" i="4"/>
  <c r="AB50" i="4"/>
  <c r="AB46" i="4"/>
  <c r="AJ12" i="4"/>
  <c r="AJ8" i="4"/>
  <c r="AK14" i="4"/>
  <c r="AL33" i="4"/>
  <c r="AP50" i="4"/>
  <c r="AR44" i="4"/>
  <c r="AN44" i="4"/>
  <c r="AP44" i="4"/>
  <c r="AJ44" i="4"/>
  <c r="AH44" i="4"/>
  <c r="AD44" i="4"/>
  <c r="T44" i="4"/>
  <c r="AF44" i="4"/>
  <c r="AB44" i="4"/>
  <c r="AL44" i="4"/>
  <c r="AP51" i="4"/>
  <c r="AJ51" i="4"/>
  <c r="AH51" i="4"/>
  <c r="AN51" i="4"/>
  <c r="AR51" i="4"/>
  <c r="AD51" i="4"/>
  <c r="T51" i="4"/>
  <c r="AB51" i="4"/>
  <c r="AP47" i="4"/>
  <c r="AJ47" i="4"/>
  <c r="AN47" i="4"/>
  <c r="AL47" i="4"/>
  <c r="AH47" i="4"/>
  <c r="AD47" i="4"/>
  <c r="T47" i="4"/>
  <c r="AR47" i="4"/>
  <c r="AF47" i="4"/>
  <c r="AB47" i="4"/>
  <c r="AP43" i="4"/>
  <c r="AN43" i="4"/>
  <c r="AJ43" i="4"/>
  <c r="AH43" i="4"/>
  <c r="AD43" i="4"/>
  <c r="T43" i="4"/>
  <c r="AR43" i="4"/>
  <c r="AL43" i="4"/>
  <c r="AF43" i="4"/>
  <c r="AB43" i="4"/>
  <c r="AP39" i="4"/>
  <c r="AN39" i="4"/>
  <c r="AJ39" i="4"/>
  <c r="AR39" i="4"/>
  <c r="AH39" i="4"/>
  <c r="AD39" i="4"/>
  <c r="AB39" i="4"/>
  <c r="T39" i="4"/>
  <c r="AP35" i="4"/>
  <c r="AN35" i="4"/>
  <c r="AJ35" i="4"/>
  <c r="AH35" i="4"/>
  <c r="AD35" i="4"/>
  <c r="T35" i="4"/>
  <c r="AL35" i="4"/>
  <c r="AF35" i="4"/>
  <c r="AB35" i="4"/>
  <c r="AP31" i="4"/>
  <c r="AN31" i="4"/>
  <c r="AJ31" i="4"/>
  <c r="AD31" i="4"/>
  <c r="T31" i="4"/>
  <c r="AL31" i="4"/>
  <c r="AH31" i="4"/>
  <c r="AF31" i="4"/>
  <c r="AB31" i="4"/>
  <c r="AP27" i="4"/>
  <c r="AN27" i="4"/>
  <c r="AL27" i="4"/>
  <c r="AR27" i="4"/>
  <c r="AH27" i="4"/>
  <c r="AD27" i="4"/>
  <c r="AJ27" i="4"/>
  <c r="T27" i="4"/>
  <c r="AB27" i="4"/>
  <c r="AP23" i="4"/>
  <c r="AN23" i="4"/>
  <c r="AR23" i="4"/>
  <c r="AJ23" i="4"/>
  <c r="AD23" i="4"/>
  <c r="T23" i="4"/>
  <c r="AL23" i="4"/>
  <c r="AB23" i="4"/>
  <c r="AP19" i="4"/>
  <c r="AN19" i="4"/>
  <c r="AJ19" i="4"/>
  <c r="AD19" i="4"/>
  <c r="T19" i="4"/>
  <c r="AR19" i="4"/>
  <c r="AL19" i="4"/>
  <c r="AF19" i="4"/>
  <c r="AB19" i="4"/>
  <c r="AP15" i="4"/>
  <c r="AN15" i="4"/>
  <c r="AL15" i="4"/>
  <c r="AR15" i="4"/>
  <c r="AH15" i="4"/>
  <c r="AD15" i="4"/>
  <c r="T15" i="4"/>
  <c r="AJ15" i="4"/>
  <c r="AB15" i="4"/>
  <c r="AP11" i="4"/>
  <c r="AN11" i="4"/>
  <c r="AR11" i="4"/>
  <c r="AJ11" i="4"/>
  <c r="AD11" i="4"/>
  <c r="T11" i="4"/>
  <c r="AL11" i="4"/>
  <c r="AB11" i="4"/>
  <c r="AP7" i="4"/>
  <c r="AN7" i="4"/>
  <c r="AJ7" i="4"/>
  <c r="AD7" i="4"/>
  <c r="T7" i="4"/>
  <c r="AL7" i="4"/>
  <c r="AF7" i="4"/>
  <c r="AB7" i="4"/>
  <c r="AO52" i="4"/>
  <c r="AS52" i="4"/>
  <c r="AK52" i="4"/>
  <c r="AC52" i="4"/>
  <c r="U52" i="4"/>
  <c r="AQ52" i="4"/>
  <c r="AE52" i="4"/>
  <c r="W52" i="4"/>
  <c r="AG52" i="4"/>
  <c r="AO48" i="4"/>
  <c r="AS48" i="4"/>
  <c r="AK48" i="4"/>
  <c r="AQ48" i="4"/>
  <c r="AC48" i="4"/>
  <c r="U48" i="4"/>
  <c r="AE48" i="4"/>
  <c r="W48" i="4"/>
  <c r="AS44" i="4"/>
  <c r="AO44" i="4"/>
  <c r="AQ44" i="4"/>
  <c r="AG44" i="4"/>
  <c r="AC44" i="4"/>
  <c r="W44" i="4"/>
  <c r="S44" i="4"/>
  <c r="U44" i="4"/>
  <c r="AO40" i="4"/>
  <c r="AS40" i="4"/>
  <c r="AK40" i="4"/>
  <c r="AC40" i="4"/>
  <c r="AE40" i="4"/>
  <c r="AQ40" i="4"/>
  <c r="AG40" i="4"/>
  <c r="S40" i="4"/>
  <c r="W40" i="4"/>
  <c r="AO36" i="4"/>
  <c r="AS36" i="4"/>
  <c r="AK36" i="4"/>
  <c r="AQ36" i="4"/>
  <c r="AC36" i="4"/>
  <c r="U36" i="4"/>
  <c r="AE36" i="4"/>
  <c r="AO32" i="4"/>
  <c r="AS32" i="4"/>
  <c r="AK32" i="4"/>
  <c r="AQ32" i="4"/>
  <c r="AC32" i="4"/>
  <c r="AE32" i="4"/>
  <c r="S32" i="4"/>
  <c r="W32" i="4"/>
  <c r="AO28" i="4"/>
  <c r="AS28" i="4"/>
  <c r="AK28" i="4"/>
  <c r="AC28" i="4"/>
  <c r="AQ28" i="4"/>
  <c r="AE28" i="4"/>
  <c r="AG28" i="4"/>
  <c r="S28" i="4"/>
  <c r="W28" i="4"/>
  <c r="AS24" i="4"/>
  <c r="AO24" i="4"/>
  <c r="AG24" i="4"/>
  <c r="AC24" i="4"/>
  <c r="AK24" i="4"/>
  <c r="W24" i="4"/>
  <c r="S24" i="4"/>
  <c r="AQ24" i="4"/>
  <c r="AO20" i="4"/>
  <c r="AS20" i="4"/>
  <c r="AQ20" i="4"/>
  <c r="AK20" i="4"/>
  <c r="AC20" i="4"/>
  <c r="AE20" i="4"/>
  <c r="S20" i="4"/>
  <c r="W20" i="4"/>
  <c r="AO16" i="4"/>
  <c r="AS16" i="4"/>
  <c r="AK16" i="4"/>
  <c r="AC16" i="4"/>
  <c r="AE16" i="4"/>
  <c r="AQ16" i="4"/>
  <c r="AG16" i="4"/>
  <c r="S16" i="4"/>
  <c r="W16" i="4"/>
  <c r="AO12" i="4"/>
  <c r="AS12" i="4"/>
  <c r="AK12" i="4"/>
  <c r="AC12" i="4"/>
  <c r="AE12" i="4"/>
  <c r="AQ12" i="4"/>
  <c r="AG12" i="4"/>
  <c r="S12" i="4"/>
  <c r="W12" i="4"/>
  <c r="AO8" i="4"/>
  <c r="AS8" i="4"/>
  <c r="AQ8" i="4"/>
  <c r="AK8" i="4"/>
  <c r="AC8" i="4"/>
  <c r="AE8" i="4"/>
  <c r="S8" i="4"/>
  <c r="W8" i="4"/>
  <c r="AJ26" i="4"/>
  <c r="AF26" i="4"/>
  <c r="AM22" i="4"/>
  <c r="AF22" i="4"/>
  <c r="T12" i="4"/>
  <c r="R11" i="4"/>
  <c r="T8" i="4"/>
  <c r="R7" i="4"/>
  <c r="U14" i="4"/>
  <c r="R23" i="4"/>
  <c r="T20" i="4"/>
  <c r="R19" i="4"/>
  <c r="T16" i="4"/>
  <c r="R15" i="4"/>
  <c r="T32" i="4"/>
  <c r="R31" i="4"/>
  <c r="T28" i="4"/>
  <c r="R27" i="4"/>
  <c r="R43" i="4"/>
  <c r="T40" i="4"/>
  <c r="W36" i="4"/>
  <c r="R44" i="4"/>
  <c r="S52" i="4"/>
  <c r="U49" i="4"/>
  <c r="AE13" i="4"/>
  <c r="AE9" i="4"/>
  <c r="AE5" i="4"/>
  <c r="AE21" i="4"/>
  <c r="AE17" i="4"/>
  <c r="AE33" i="4"/>
  <c r="AE37" i="4"/>
  <c r="AG7" i="4"/>
  <c r="AG31" i="4"/>
  <c r="AG35" i="4"/>
  <c r="AF10" i="4"/>
  <c r="AF39" i="4"/>
  <c r="AH23" i="4"/>
  <c r="AH19" i="4"/>
  <c r="AH32" i="4"/>
  <c r="AL26" i="4"/>
  <c r="R52" i="4"/>
  <c r="R48" i="4"/>
  <c r="AR4" i="4"/>
  <c r="AP4" i="4"/>
  <c r="AN4" i="4"/>
  <c r="AH4" i="4"/>
  <c r="AB4" i="4"/>
  <c r="AN50" i="4"/>
  <c r="AR50" i="4"/>
  <c r="AH50" i="4"/>
  <c r="AL50" i="4"/>
  <c r="AJ50" i="4"/>
  <c r="AD50" i="4"/>
  <c r="AN46" i="4"/>
  <c r="AR46" i="4"/>
  <c r="AH46" i="4"/>
  <c r="AL46" i="4"/>
  <c r="AJ46" i="4"/>
  <c r="AP46" i="4"/>
  <c r="AD46" i="4"/>
  <c r="AN42" i="4"/>
  <c r="AR42" i="4"/>
  <c r="AH42" i="4"/>
  <c r="AL42" i="4"/>
  <c r="AP42" i="4"/>
  <c r="AD42" i="4"/>
  <c r="AN38" i="4"/>
  <c r="AR38" i="4"/>
  <c r="AH38" i="4"/>
  <c r="AL38" i="4"/>
  <c r="AD38" i="4"/>
  <c r="AR34" i="4"/>
  <c r="AN34" i="4"/>
  <c r="AJ34" i="4"/>
  <c r="AP34" i="4"/>
  <c r="AL34" i="4"/>
  <c r="AF34" i="4"/>
  <c r="AD34" i="4"/>
  <c r="AN30" i="4"/>
  <c r="AR30" i="4"/>
  <c r="AJ30" i="4"/>
  <c r="AP30" i="4"/>
  <c r="AL30" i="4"/>
  <c r="AD30" i="4"/>
  <c r="AN26" i="4"/>
  <c r="AR26" i="4"/>
  <c r="AH26" i="4"/>
  <c r="AD26" i="4"/>
  <c r="AN22" i="4"/>
  <c r="AR22" i="4"/>
  <c r="AH22" i="4"/>
  <c r="AL22" i="4"/>
  <c r="AD22" i="4"/>
  <c r="AN18" i="4"/>
  <c r="AR18" i="4"/>
  <c r="AJ18" i="4"/>
  <c r="AP18" i="4"/>
  <c r="AL18" i="4"/>
  <c r="AD18" i="4"/>
  <c r="AR14" i="4"/>
  <c r="AN14" i="4"/>
  <c r="AJ14" i="4"/>
  <c r="AF14" i="4"/>
  <c r="AD14" i="4"/>
  <c r="AN10" i="4"/>
  <c r="AR10" i="4"/>
  <c r="AH10" i="4"/>
  <c r="AL10" i="4"/>
  <c r="AD10" i="4"/>
  <c r="AN6" i="4"/>
  <c r="AR6" i="4"/>
  <c r="AP6" i="4"/>
  <c r="AH6" i="4"/>
  <c r="AL6" i="4"/>
  <c r="AD6" i="4"/>
  <c r="V52" i="4"/>
  <c r="V48" i="4"/>
  <c r="AQ53" i="4"/>
  <c r="AO53" i="4"/>
  <c r="AS53" i="4"/>
  <c r="AK53" i="4"/>
  <c r="AG53" i="4"/>
  <c r="AC53" i="4"/>
  <c r="S53" i="4"/>
  <c r="W53" i="4"/>
  <c r="AM50" i="4"/>
  <c r="AQ49" i="4"/>
  <c r="AO49" i="4"/>
  <c r="AK49" i="4"/>
  <c r="AG49" i="4"/>
  <c r="AC49" i="4"/>
  <c r="S49" i="4"/>
  <c r="W49" i="4"/>
  <c r="AM46" i="4"/>
  <c r="AQ45" i="4"/>
  <c r="AK45" i="4"/>
  <c r="AO45" i="4"/>
  <c r="AS45" i="4"/>
  <c r="AG45" i="4"/>
  <c r="AC45" i="4"/>
  <c r="S45" i="4"/>
  <c r="W45" i="4"/>
  <c r="AM42" i="4"/>
  <c r="AQ41" i="4"/>
  <c r="AO41" i="4"/>
  <c r="AS41" i="4"/>
  <c r="AK41" i="4"/>
  <c r="AG41" i="4"/>
  <c r="AC41" i="4"/>
  <c r="AM38" i="4"/>
  <c r="AQ37" i="4"/>
  <c r="AO37" i="4"/>
  <c r="AK37" i="4"/>
  <c r="AG37" i="4"/>
  <c r="AC37" i="4"/>
  <c r="S37" i="4"/>
  <c r="W37" i="4"/>
  <c r="AM34" i="4"/>
  <c r="AQ33" i="4"/>
  <c r="AO33" i="4"/>
  <c r="AG33" i="4"/>
  <c r="AC33" i="4"/>
  <c r="AQ29" i="4"/>
  <c r="AO29" i="4"/>
  <c r="AS29" i="4"/>
  <c r="AK29" i="4"/>
  <c r="AG29" i="4"/>
  <c r="AC29" i="4"/>
  <c r="AM26" i="4"/>
  <c r="AQ25" i="4"/>
  <c r="AO25" i="4"/>
  <c r="AG25" i="4"/>
  <c r="AC25" i="4"/>
  <c r="AQ21" i="4"/>
  <c r="AO21" i="4"/>
  <c r="AG21" i="4"/>
  <c r="AC21" i="4"/>
  <c r="AQ17" i="4"/>
  <c r="AO17" i="4"/>
  <c r="AS17" i="4"/>
  <c r="AK17" i="4"/>
  <c r="AG17" i="4"/>
  <c r="AC17" i="4"/>
  <c r="AM14" i="4"/>
  <c r="AQ13" i="4"/>
  <c r="AO13" i="4"/>
  <c r="AS13" i="4"/>
  <c r="AG13" i="4"/>
  <c r="AC13" i="4"/>
  <c r="AQ9" i="4"/>
  <c r="AO9" i="4"/>
  <c r="AG9" i="4"/>
  <c r="AC9" i="4"/>
  <c r="AQ5" i="4"/>
  <c r="AO5" i="4"/>
  <c r="AS5" i="4"/>
  <c r="AG5" i="4"/>
  <c r="AC5" i="4"/>
  <c r="U13" i="4"/>
  <c r="W10" i="4"/>
  <c r="U9" i="4"/>
  <c r="W6" i="4"/>
  <c r="U5" i="4"/>
  <c r="W22" i="4"/>
  <c r="U21" i="4"/>
  <c r="W18" i="4"/>
  <c r="U17" i="4"/>
  <c r="U33" i="4"/>
  <c r="W30" i="4"/>
  <c r="U29" i="4"/>
  <c r="W26" i="4"/>
  <c r="U25" i="4"/>
  <c r="W42" i="4"/>
  <c r="U41" i="4"/>
  <c r="T38" i="4"/>
  <c r="U37" i="4"/>
  <c r="T50" i="4"/>
  <c r="T46" i="4"/>
  <c r="AB13" i="4"/>
  <c r="AB9" i="4"/>
  <c r="AB5" i="4"/>
  <c r="AB21" i="4"/>
  <c r="AB29" i="4"/>
  <c r="AB25" i="4"/>
  <c r="AB41" i="4"/>
  <c r="AB53" i="4"/>
  <c r="AB45" i="4"/>
  <c r="AL4" i="4"/>
  <c r="AJ10" i="4"/>
  <c r="AJ6" i="4"/>
  <c r="AH5" i="4"/>
  <c r="AJ22" i="4"/>
  <c r="AJ29" i="4"/>
  <c r="AJ38" i="4"/>
  <c r="AH53" i="4"/>
  <c r="AP10" i="4"/>
  <c r="AP38" i="4"/>
  <c r="AP53" i="4"/>
  <c r="AR53" i="4"/>
  <c r="AJ53" i="4"/>
  <c r="AL53" i="4"/>
  <c r="AF53" i="4"/>
  <c r="AD53" i="4"/>
  <c r="T53" i="4"/>
  <c r="AP49" i="4"/>
  <c r="AJ49" i="4"/>
  <c r="AR49" i="4"/>
  <c r="AN49" i="4"/>
  <c r="AH49" i="4"/>
  <c r="AF49" i="4"/>
  <c r="AD49" i="4"/>
  <c r="T49" i="4"/>
  <c r="AP45" i="4"/>
  <c r="AJ45" i="4"/>
  <c r="AR45" i="4"/>
  <c r="AH45" i="4"/>
  <c r="AF45" i="4"/>
  <c r="AD45" i="4"/>
  <c r="T45" i="4"/>
  <c r="AP41" i="4"/>
  <c r="AR41" i="4"/>
  <c r="AJ41" i="4"/>
  <c r="AL41" i="4"/>
  <c r="AF41" i="4"/>
  <c r="AD41" i="4"/>
  <c r="AP37" i="4"/>
  <c r="AR37" i="4"/>
  <c r="AJ37" i="4"/>
  <c r="AN37" i="4"/>
  <c r="AL37" i="4"/>
  <c r="AF37" i="4"/>
  <c r="AD37" i="4"/>
  <c r="AP33" i="4"/>
  <c r="AR33" i="4"/>
  <c r="AH33" i="4"/>
  <c r="AN33" i="4"/>
  <c r="AJ33" i="4"/>
  <c r="AF33" i="4"/>
  <c r="AD33" i="4"/>
  <c r="AP29" i="4"/>
  <c r="AR29" i="4"/>
  <c r="AL29" i="4"/>
  <c r="AF29" i="4"/>
  <c r="AD29" i="4"/>
  <c r="AP25" i="4"/>
  <c r="AR25" i="4"/>
  <c r="AH25" i="4"/>
  <c r="AN25" i="4"/>
  <c r="AJ25" i="4"/>
  <c r="AF25" i="4"/>
  <c r="AD25" i="4"/>
  <c r="AP21" i="4"/>
  <c r="AR21" i="4"/>
  <c r="AN21" i="4"/>
  <c r="AJ21" i="4"/>
  <c r="AF21" i="4"/>
  <c r="AD21" i="4"/>
  <c r="AP17" i="4"/>
  <c r="AR17" i="4"/>
  <c r="AL17" i="4"/>
  <c r="AF17" i="4"/>
  <c r="AD17" i="4"/>
  <c r="AP13" i="4"/>
  <c r="AR13" i="4"/>
  <c r="AJ13" i="4"/>
  <c r="AF13" i="4"/>
  <c r="AD13" i="4"/>
  <c r="AP9" i="4"/>
  <c r="AR9" i="4"/>
  <c r="AN9" i="4"/>
  <c r="AJ9" i="4"/>
  <c r="AF9" i="4"/>
  <c r="AD9" i="4"/>
  <c r="AP5" i="4"/>
  <c r="AR5" i="4"/>
  <c r="AJ5" i="4"/>
  <c r="AF5" i="4"/>
  <c r="AD5" i="4"/>
  <c r="AS4" i="4"/>
  <c r="AQ4" i="4"/>
  <c r="AO4" i="4"/>
  <c r="AG4" i="4"/>
  <c r="AK4" i="4"/>
  <c r="AE4" i="4"/>
  <c r="AI53" i="4"/>
  <c r="AO50" i="4"/>
  <c r="AS50" i="4"/>
  <c r="AQ50" i="4"/>
  <c r="AK50" i="4"/>
  <c r="AC50" i="4"/>
  <c r="U50" i="4"/>
  <c r="AG50" i="4"/>
  <c r="AI49" i="4"/>
  <c r="AO46" i="4"/>
  <c r="AS46" i="4"/>
  <c r="AQ46" i="4"/>
  <c r="AK46" i="4"/>
  <c r="AC46" i="4"/>
  <c r="U46" i="4"/>
  <c r="AG46" i="4"/>
  <c r="AO42" i="4"/>
  <c r="AS42" i="4"/>
  <c r="AQ42" i="4"/>
  <c r="AK42" i="4"/>
  <c r="AC42" i="4"/>
  <c r="AG42" i="4"/>
  <c r="AI41" i="4"/>
  <c r="AO38" i="4"/>
  <c r="AS38" i="4"/>
  <c r="AQ38" i="4"/>
  <c r="AK38" i="4"/>
  <c r="AC38" i="4"/>
  <c r="U38" i="4"/>
  <c r="AG38" i="4"/>
  <c r="AI37" i="4"/>
  <c r="AS34" i="4"/>
  <c r="AO34" i="4"/>
  <c r="AQ34" i="4"/>
  <c r="AK34" i="4"/>
  <c r="AC34" i="4"/>
  <c r="AI33" i="4"/>
  <c r="AO30" i="4"/>
  <c r="AS30" i="4"/>
  <c r="AQ30" i="4"/>
  <c r="AK30" i="4"/>
  <c r="AC30" i="4"/>
  <c r="AG30" i="4"/>
  <c r="AI29" i="4"/>
  <c r="AO26" i="4"/>
  <c r="AS26" i="4"/>
  <c r="AQ26" i="4"/>
  <c r="AK26" i="4"/>
  <c r="AC26" i="4"/>
  <c r="AG26" i="4"/>
  <c r="AI25" i="4"/>
  <c r="AO22" i="4"/>
  <c r="AS22" i="4"/>
  <c r="AQ22" i="4"/>
  <c r="AK22" i="4"/>
  <c r="AC22" i="4"/>
  <c r="AG22" i="4"/>
  <c r="AI21" i="4"/>
  <c r="AO18" i="4"/>
  <c r="AS18" i="4"/>
  <c r="AQ18" i="4"/>
  <c r="AK18" i="4"/>
  <c r="AC18" i="4"/>
  <c r="AG18" i="4"/>
  <c r="AI17" i="4"/>
  <c r="AS14" i="4"/>
  <c r="AO14" i="4"/>
  <c r="AQ14" i="4"/>
  <c r="AC14" i="4"/>
  <c r="AI13" i="4"/>
  <c r="AO10" i="4"/>
  <c r="AS10" i="4"/>
  <c r="AQ10" i="4"/>
  <c r="AK10" i="4"/>
  <c r="AC10" i="4"/>
  <c r="AG10" i="4"/>
  <c r="AI9" i="4"/>
  <c r="AO6" i="4"/>
  <c r="AS6" i="4"/>
  <c r="AQ6" i="4"/>
  <c r="AK6" i="4"/>
  <c r="AC6" i="4"/>
  <c r="AG6" i="4"/>
  <c r="AI5" i="4"/>
  <c r="S4" i="4"/>
  <c r="T13" i="4"/>
  <c r="T9" i="4"/>
  <c r="T5" i="4"/>
  <c r="S14" i="4"/>
  <c r="W14" i="4"/>
  <c r="T21" i="4"/>
  <c r="T17" i="4"/>
  <c r="T33" i="4"/>
  <c r="T29" i="4"/>
  <c r="T25" i="4"/>
  <c r="S34" i="4"/>
  <c r="W34" i="4"/>
  <c r="T41" i="4"/>
  <c r="S38" i="4"/>
  <c r="T37" i="4"/>
  <c r="S50" i="4"/>
  <c r="S46" i="4"/>
  <c r="AD4" i="4"/>
  <c r="AE10" i="4"/>
  <c r="AE6" i="4"/>
  <c r="AB14" i="4"/>
  <c r="AE22" i="4"/>
  <c r="AE18" i="4"/>
  <c r="AE30" i="4"/>
  <c r="AE26" i="4"/>
  <c r="AB34" i="4"/>
  <c r="AE42" i="4"/>
  <c r="AE38" i="4"/>
  <c r="AE50" i="4"/>
  <c r="AE46" i="4"/>
  <c r="AJ4" i="4"/>
  <c r="AF4" i="4"/>
  <c r="AF6" i="4"/>
  <c r="AF18" i="4"/>
  <c r="AF30" i="4"/>
  <c r="AF42" i="4"/>
  <c r="AF46" i="4"/>
  <c r="AH14" i="4"/>
  <c r="AH18" i="4"/>
  <c r="AH29" i="4"/>
  <c r="AK25" i="4"/>
  <c r="AL49" i="4"/>
  <c r="AS9" i="4"/>
  <c r="AP14" i="4"/>
  <c r="AS33" i="4"/>
  <c r="AS37" i="4"/>
  <c r="AZ17" i="4" l="1"/>
  <c r="BA17" i="4" s="1"/>
  <c r="AZ25" i="4"/>
  <c r="BA25" i="4" s="1"/>
  <c r="AZ33" i="4"/>
  <c r="BA33" i="4" s="1"/>
  <c r="AZ41" i="4"/>
  <c r="BA41" i="4" s="1"/>
  <c r="AZ49" i="4"/>
  <c r="BA49" i="4" s="1"/>
  <c r="AZ5" i="4"/>
  <c r="BA5" i="4" s="1"/>
  <c r="AZ13" i="4"/>
  <c r="BA13" i="4" s="1"/>
</calcChain>
</file>

<file path=xl/comments1.xml><?xml version="1.0" encoding="utf-8"?>
<comments xmlns="http://schemas.openxmlformats.org/spreadsheetml/2006/main">
  <authors>
    <author>.</author>
  </authors>
  <commentList>
    <comment ref="T2" authorId="0" shapeId="0">
      <text>
        <r>
          <rPr>
            <sz val="8"/>
            <color indexed="81"/>
            <rFont val="Tahoma"/>
          </rPr>
          <t>Brutto vannprod ved 4.5 m/h og 12 h er flg (5 filtre):
-med modn.tap: 18704 
-uten modn.tap: 19102</t>
        </r>
      </text>
    </comment>
    <comment ref="V2" authorId="0" shapeId="0">
      <text>
        <r>
          <rPr>
            <sz val="8"/>
            <color indexed="81"/>
            <rFont val="Tahoma"/>
            <family val="2"/>
          </rPr>
          <t>Brutto vannprod ved 4.5 m/h og 12 h er flg (6 filtre):
-med modn.tap: 22445 
-uten modn.tap: 22923</t>
        </r>
      </text>
    </comment>
    <comment ref="X2" authorId="0" shapeId="0">
      <text>
        <r>
          <rPr>
            <sz val="8"/>
            <color indexed="81"/>
            <rFont val="Tahoma"/>
            <family val="2"/>
          </rPr>
          <t>Brutto vannprod ved 4.5 m/h og 12 h er flg (6 filtre):
-med modn.tap: 22445 
-uten modn.tap: 22923</t>
        </r>
      </text>
    </comment>
    <comment ref="AD2" authorId="0" shapeId="0">
      <text>
        <r>
          <rPr>
            <sz val="8"/>
            <color indexed="81"/>
            <rFont val="Tahoma"/>
          </rPr>
          <t>Brutto vannprod ved 4.5 m/h og 12 h er flg (5 filtre):
-med modn.tap: 18704 
-uten modn.tap: 19102</t>
        </r>
      </text>
    </comment>
    <comment ref="AF2" authorId="0" shapeId="0">
      <text>
        <r>
          <rPr>
            <sz val="8"/>
            <color indexed="81"/>
            <rFont val="Tahoma"/>
            <family val="2"/>
          </rPr>
          <t>Brutto vannprod ved 4.5 m/h og 12 h er flg (6 filtre):
-med modn.tap: 22445 
-uten modn.tap: 22923</t>
        </r>
      </text>
    </comment>
    <comment ref="AJ2" authorId="0" shapeId="0">
      <text>
        <r>
          <rPr>
            <sz val="8"/>
            <color indexed="81"/>
            <rFont val="Tahoma"/>
          </rPr>
          <t>Brutto vannprod ved 4.5 m/h og 12 h er flg (5 filtre):
-med modn.tap: 18704 
-uten modn.tap: 19102</t>
        </r>
      </text>
    </comment>
    <comment ref="AL2" authorId="0" shapeId="0">
      <text>
        <r>
          <rPr>
            <sz val="8"/>
            <color indexed="81"/>
            <rFont val="Tahoma"/>
            <family val="2"/>
          </rPr>
          <t>Brutto vannprod ved 4.5 m/h og 12 h er flg (6 filtre):
-med modn.tap: 22445 
-uten modn.tap: 22923</t>
        </r>
      </text>
    </comment>
    <comment ref="AP2" authorId="0" shapeId="0">
      <text>
        <r>
          <rPr>
            <sz val="8"/>
            <color indexed="81"/>
            <rFont val="Tahoma"/>
          </rPr>
          <t>Brutto vannprod ved 4.5 m/h og 12 h er flg (5 filtre):
-med modn.tap: 18704 
-uten modn.tap: 19102</t>
        </r>
      </text>
    </comment>
    <comment ref="AR2" authorId="0" shapeId="0">
      <text>
        <r>
          <rPr>
            <sz val="8"/>
            <color indexed="81"/>
            <rFont val="Tahoma"/>
            <family val="2"/>
          </rPr>
          <t>Brutto vannprod ved 4.5 m/h og 12 h er flg (6 filtre):
-med modn.tap: 22445 
-uten modn.tap: 22923</t>
        </r>
      </text>
    </comment>
    <comment ref="AT2" authorId="0" shapeId="0">
      <text>
        <r>
          <rPr>
            <sz val="8"/>
            <color indexed="81"/>
            <rFont val="Tahoma"/>
            <family val="2"/>
          </rPr>
          <t>Brutto vannprod ved 4.5 m/h og 12 h er flg (6 filtre):
-med modn.tap: 22445 
-uten modn.tap: 22923</t>
        </r>
      </text>
    </comment>
    <comment ref="C3" authorId="0" shapeId="0">
      <text>
        <r>
          <rPr>
            <b/>
            <sz val="8"/>
            <color indexed="81"/>
            <rFont val="Tahoma"/>
          </rPr>
          <t>.:</t>
        </r>
        <r>
          <rPr>
            <sz val="8"/>
            <color indexed="81"/>
            <rFont val="Tahoma"/>
          </rPr>
          <t xml:space="preserve">
Angitt til 10-30 min i Funksjonsbeskrivelsen og 15 min på møte (brukes her)
Burde vært av type: Tm=10.1/vf</t>
        </r>
      </text>
    </comment>
    <comment ref="H3" authorId="0" shapeId="0">
      <text>
        <r>
          <rPr>
            <b/>
            <sz val="8"/>
            <color indexed="81"/>
            <rFont val="Tahoma"/>
          </rPr>
          <t>.:</t>
        </r>
        <r>
          <rPr>
            <sz val="8"/>
            <color indexed="81"/>
            <rFont val="Tahoma"/>
          </rPr>
          <t xml:space="preserve">
Angitt til 22-32 m/h ved temp 1.5-20 C</t>
        </r>
      </text>
    </comment>
    <comment ref="K3" authorId="0" shapeId="0">
      <text>
        <r>
          <rPr>
            <b/>
            <sz val="8"/>
            <color indexed="81"/>
            <rFont val="Tahoma"/>
          </rPr>
          <t>.:</t>
        </r>
        <r>
          <rPr>
            <sz val="8"/>
            <color indexed="81"/>
            <rFont val="Tahoma"/>
          </rPr>
          <t xml:space="preserve">
Angitt til 5-10 min i F-beskrivelsen</t>
        </r>
      </text>
    </comment>
    <comment ref="N3" authorId="0" shapeId="0">
      <text>
        <r>
          <rPr>
            <b/>
            <sz val="8"/>
            <color indexed="81"/>
            <rFont val="Tahoma"/>
          </rPr>
          <t>.:</t>
        </r>
        <r>
          <rPr>
            <sz val="8"/>
            <color indexed="81"/>
            <rFont val="Tahoma"/>
          </rPr>
          <t xml:space="preserve">
Tid for lukemanøvrering, luftspyling</t>
        </r>
      </text>
    </comment>
  </commentList>
</comments>
</file>

<file path=xl/sharedStrings.xml><?xml version="1.0" encoding="utf-8"?>
<sst xmlns="http://schemas.openxmlformats.org/spreadsheetml/2006/main" count="206" uniqueCount="129">
  <si>
    <t>Filtreringshastighet (m/h)</t>
  </si>
  <si>
    <t>Sykluslengde (h)</t>
  </si>
  <si>
    <t>Uten modningstap</t>
  </si>
  <si>
    <r>
      <t>Kapasitetsberegninger - Netto vannproduksjon pr 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filterflate</t>
    </r>
  </si>
  <si>
    <t>10-min Modningstid (h)</t>
  </si>
  <si>
    <t>Spylehastighet - 20 (m/h)</t>
  </si>
  <si>
    <t>5-min Spyletid (h)</t>
  </si>
  <si>
    <t>7,5 -min Spyletid (h)</t>
  </si>
  <si>
    <t>10-min Spyletid (h)</t>
  </si>
  <si>
    <t>5 min Ventiltid m.v. (h)</t>
  </si>
  <si>
    <t>10 min Ventiltid m.v. (h)</t>
  </si>
  <si>
    <t>15 min Ventiltid m.v. (h)</t>
  </si>
  <si>
    <t>20-min Modningstid (h)</t>
  </si>
  <si>
    <t>30-min Modningstid (h)</t>
  </si>
  <si>
    <t>Modningsvann til avløp</t>
  </si>
  <si>
    <t>Spylehastighet - 35 (m/h)</t>
  </si>
  <si>
    <t>Spylehastighet - 50 (m/h)</t>
  </si>
  <si>
    <t>Netto QD (m/d): tM 30; vs 35; ts 7,5; tv 10)</t>
  </si>
  <si>
    <t>Netto QD (m/d): tM 20; vs 35; ts 7,5; tv 10)</t>
  </si>
  <si>
    <t>Netto QD (m/d): tM 10; vs 35; ts 7,5; tv 10)</t>
  </si>
  <si>
    <t>Effekt av endret tid for modningsvann til avløp m/vs 35, ts 7.5, tv 10</t>
  </si>
  <si>
    <t>Effekt av endret spyletid m/tm 20, vs 35, tv 10</t>
  </si>
  <si>
    <t>Netto QD (m/d): tM 20; vs 35; ts 7,5; tv 5)</t>
  </si>
  <si>
    <t>Netto QD (m/d): tM 20; vs 35; ts 7,5; tv 15)</t>
  </si>
  <si>
    <t>Netto QD (m/d): tM 20; vs 35; ts 5, tv 10)</t>
  </si>
  <si>
    <t>Netto QD (m/d): tM 20; vs 35; ts 7.5, tv 10)</t>
  </si>
  <si>
    <t>Netto QD (m/d): tM20; vs 35; ts 10, tv 10)</t>
  </si>
  <si>
    <t>Netto QD (m/d): tM 20; vs 20, ts 7,5; tv 10)</t>
  </si>
  <si>
    <t>Netto QD (m/d): tM 20; vs 35, ts 7,5; tv 10)</t>
  </si>
  <si>
    <t>Netto QD (m/d): tM 20; vs 50, ts 7,5; tv 10)</t>
  </si>
  <si>
    <t xml:space="preserve">Effekt på netto vannproduksjon av å kjøre modningsvann til avløp i ulike tider .  </t>
  </si>
  <si>
    <t>Filtersykluslengder 4-24 t, og  filtreringshastigheter på 4, 8 og 12 m/h</t>
  </si>
  <si>
    <t xml:space="preserve">Effekt på netto vannproduksjon av ulike vannspyletider (5, 7.5 og 10 min).  </t>
  </si>
  <si>
    <t>Modningsvann til avløp i 20 min; vs 35 m/h; tv 10 min</t>
  </si>
  <si>
    <t>Modningsvann til avløp i 20 min; ts 7.5 min; tv 10 min</t>
  </si>
  <si>
    <t>Modningsvann til avløp i 20 min; vs 35 m/h, ts 7.5 min</t>
  </si>
  <si>
    <t>Worst case driftsbetingelser - tm 30; vs 50; ts 10; tv 15</t>
  </si>
  <si>
    <t>Best case driftsbetingelser - tm 10; vs 20; ts 50; tv 5</t>
  </si>
  <si>
    <t>Kap ved worst/Kap ved best</t>
  </si>
  <si>
    <t>Kap ved worst/Kap ved best (%)</t>
  </si>
  <si>
    <t>Netto QD (m/d): tM 20; vs 35; ts 7,5; tv 30)</t>
  </si>
  <si>
    <t>Effekt av endret til for ventil-/lukemanøvrering,nedtapping, spylekø, luftspyling, m.v. m/tm 20, vs 35, ts 7.5</t>
  </si>
  <si>
    <t>30 min Ventiltid m.v. (h)</t>
  </si>
  <si>
    <t xml:space="preserve">Effekt på netto vannproduksjon av ulike tider for nedtapping, ventilmanøvrering, luftspyling, etc (5, 10, 15 og 30 min).  </t>
  </si>
  <si>
    <t>60-min Modningstid (h)</t>
  </si>
  <si>
    <t>Netto QD (m/d): tM 60; vs 35; ts 7,5; tv 10)</t>
  </si>
  <si>
    <t>Modningsvann til avløp i 0, 10, 20, 30 eller 60 min; vs 35 m/h; ts 7.5 min; tv 10 min</t>
  </si>
  <si>
    <t>Effekt på netto vannproduksjon av ulike filtreringshastigheter og filtersykluslengder</t>
  </si>
  <si>
    <t>Modningsvann til avløp i 0 eller 20 min; vs 35 m/h; ts 7.5 min; tv 10 min</t>
  </si>
  <si>
    <t>Spylehastighet - 0 (m/h)</t>
  </si>
  <si>
    <t>Råvannspyling</t>
  </si>
  <si>
    <t>Netto QD (m/d): tM 20; vs 0, ts 7,5; tv 10)</t>
  </si>
  <si>
    <t xml:space="preserve">Effekt på netto vannproduksjon av ulik vannspyleintensitet (20, 35 og 50 m/h), samt råvansspyling.  </t>
  </si>
  <si>
    <t xml:space="preserve">                   Råvannsspyling                                                       Effekt av endret spylevannshastighet m/tm 20, ts 7.5, tv 10</t>
  </si>
  <si>
    <t>Filtreringshastighet (m/t)</t>
  </si>
  <si>
    <t>Råvannsfarge - Max (mg Pt/L)</t>
  </si>
  <si>
    <t>Råvannsfarge - Min (mg Pt/L)</t>
  </si>
  <si>
    <t>Spylevannshastighet (m/t)</t>
  </si>
  <si>
    <t>Varighet på vannspyling (min)</t>
  </si>
  <si>
    <t>Varighet på luftspyling (min)</t>
  </si>
  <si>
    <t>Modningstid (min)</t>
  </si>
  <si>
    <r>
      <t>Filterareal totalt (m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</t>
    </r>
  </si>
  <si>
    <t>Råvannfarge (mg Pt/L)</t>
  </si>
  <si>
    <t>Koagulantbehov (mg Me/L)</t>
  </si>
  <si>
    <t>Al-sulfat</t>
  </si>
  <si>
    <t>Jernkloridsulfat</t>
  </si>
  <si>
    <t>Slamproduksjon (mg STS/L)</t>
  </si>
  <si>
    <t>Filtreringshastighet (m/t) under filtermodning</t>
  </si>
  <si>
    <t>Ved vannspyling i flere trinn: Sett inn summen av varigheten av ulike vannspyletrinn (Eksempel: 5 min - ved 4 min vannspyling i kombinasjon med luft, etterfulgt av 6 min spyling med vann alene)</t>
  </si>
  <si>
    <t>Ved vannspyling i flere trinn: Sett inn middelverdien (Eksempel: 30 m/t - ved vannspyling med 20 m/t i 4 min i kombinasjon med luft; og spyling med 40 m/t i 6 min med vann alene i siste spylefase)</t>
  </si>
  <si>
    <t>Ventil-/luke manøvreringstid, annen uproduktiv tid (min)</t>
  </si>
  <si>
    <t>Gjelder når luftspyling anvendes alene. Ved kombinasjon med vann: se over</t>
  </si>
  <si>
    <t>All tid i forbindelse med spylingen der filteret ikke produsere vann til forbruk/rentvannsbasseng, etc</t>
  </si>
  <si>
    <t>Angi maksimalverdien observert siste år, evt siste 3 år, evt dimensjonerende verdi</t>
  </si>
  <si>
    <t>Angi minimumsverdien observert siste år, evt siste 3 år</t>
  </si>
  <si>
    <t>Råvannsturbiditet - Max (NTU)</t>
  </si>
  <si>
    <t>KOMMENTARER</t>
  </si>
  <si>
    <t>INPUTDATA</t>
  </si>
  <si>
    <t>VERDI</t>
  </si>
  <si>
    <t>Må angis - også dersom den ikke avviker fra verdien angitt over (E20).</t>
  </si>
  <si>
    <r>
      <t>Angi filtreringshastigheten (m/t, dvs. 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/t pr. m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filterflate)</t>
    </r>
  </si>
  <si>
    <t>2-M filtre: anthrasitt-sand eller Filtralite-sand</t>
  </si>
  <si>
    <t>I tillegg til beregnet slamproduksjon fra råvann og koaguleringstrinn, vil det produseres noe slam i form av tapt filtermasse. Mengden avhenger av filterkorntype og faktisk korngradering, spylerutiner, spylehastigheter, og -varigheter, m.m. men vil for antrasitt normalt utgjøre ca. 2 % av filtermassen per år</t>
  </si>
  <si>
    <t xml:space="preserve">I tillegg til beregnet slamproduksjon fra råvann og koaguleringstrinn, vil det produseres slam i form av tapt filtermasse. Mengden avhenger av filterkorntype og faktisk korngradering, spylerutiner, spylehastigheter, og -varigheter, m.m. </t>
  </si>
  <si>
    <t>Praktisk minimumsdose</t>
  </si>
  <si>
    <t>Absolutt Minimumsdose</t>
  </si>
  <si>
    <t>Filtersenger med alkaliske bunnlag vil normalt fjerne restmetall effektivt, noe som innebærer at koagulantbehov blir noe lavere enn for 2-M filtre. Her er det lagt inn 20 % redusert koagulantbehov i forhold til 2-M filtre</t>
  </si>
  <si>
    <t>m/Absolutt Minimumsdose</t>
  </si>
  <si>
    <t>m/Praktisk minimumsdose</t>
  </si>
  <si>
    <t>Filtersykluslengde (t) før turbiditetsgjennombrudd</t>
  </si>
  <si>
    <t>3-M filtre: anthrasitt-sand eller Filtralite-sand, med alkaliske bunnlag</t>
  </si>
  <si>
    <t>Angi maksimalverdien observert siste år, evt siste 3 år</t>
  </si>
  <si>
    <t>Suspendert stoff i råvann (mg STS/L)</t>
  </si>
  <si>
    <t xml:space="preserve">Med bruk av 2-M filtre uten alkaliske filtermasser og metallbaserte koagulanter, vil restmetallinnholdet og/eller turbiditeten normalt være bestemmende for koagulantbehovet. </t>
  </si>
  <si>
    <t>Al-sulfat (uten polymer)</t>
  </si>
  <si>
    <t>Vannproduksjon - Kapasitetsberegninger</t>
  </si>
  <si>
    <t>Tid (min) etter avsluttet spyling der filteret ikke produserer vann til forbruk, men til avløp eller til innløpet av anlegget. Verdien settes til null for kontinuerlig spylende filtre</t>
  </si>
  <si>
    <t>Gjelder for kontinuerlig spylende filtre</t>
  </si>
  <si>
    <t>Spyling med rentvann</t>
  </si>
  <si>
    <r>
      <t>Total filteroverflate (tverrsnittsareal) (m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</t>
    </r>
  </si>
  <si>
    <t>Type filter</t>
  </si>
  <si>
    <t>Intermittent spyling</t>
  </si>
  <si>
    <t>Kontinuerlig spylende</t>
  </si>
  <si>
    <t>Gjelder filtre med intermittent spyling (ikke kontinuerlig spylende filtre)</t>
  </si>
  <si>
    <t>Filtreringstid (t) mellom hver spyling</t>
  </si>
  <si>
    <t>Spyling med råvann (anbefales ikke)</t>
  </si>
  <si>
    <r>
      <t>Netto vannproduksjon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/døgn</t>
    </r>
    <r>
      <rPr>
        <sz val="10"/>
        <rFont val="Arial"/>
        <family val="2"/>
      </rPr>
      <t>)</t>
    </r>
  </si>
  <si>
    <r>
      <t>Spylevannstrøm (m/t, dvs 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/t pr. m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filterflate)</t>
    </r>
  </si>
  <si>
    <t xml:space="preserve">Effekt på netto vannproduksjon ved "dårlig" (tm 30 min, vs 50 m/h; ts 10 min, tv 15 min)  </t>
  </si>
  <si>
    <t xml:space="preserve">kontra "god" case driftssituasjon (tm 10 min, vs 20 m/h; ts 5 min, tv 5 min)  </t>
  </si>
  <si>
    <t xml:space="preserve">i % av det som oppnås ved "god" driftssituasjon (tm 10 min, vs 20 m/h; ts 5 min, tv 5 min)  </t>
  </si>
  <si>
    <t xml:space="preserve">Netto oppnådd vannproduksjon ved en "dårlig" (tm 30 min, vs 50 m/h; ts 10 min, tv 15 min)  </t>
  </si>
  <si>
    <r>
      <t>Spylevannsmengde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/døgn)</t>
    </r>
  </si>
  <si>
    <r>
      <t>Modningsvannmengde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/døgn)</t>
    </r>
  </si>
  <si>
    <t>n.a.</t>
  </si>
  <si>
    <t>Denne Excel-boken kan anvendes til en grov estimering av driftsforhold i koaguleringsanlegg, herunder:</t>
  </si>
  <si>
    <r>
      <t xml:space="preserve">i. </t>
    </r>
    <r>
      <rPr>
        <b/>
        <sz val="10"/>
        <rFont val="Arial"/>
        <family val="2"/>
      </rPr>
      <t>Koagulantbehov</t>
    </r>
    <r>
      <rPr>
        <sz val="10"/>
        <rFont val="Arial"/>
        <family val="2"/>
      </rPr>
      <t xml:space="preserve"> (absolutt og praktisk minimumsdose) for å oppfylle Veilederens bariereindikatorkrav for koaguleringsanlegg</t>
    </r>
  </si>
  <si>
    <r>
      <t xml:space="preserve">ii. </t>
    </r>
    <r>
      <rPr>
        <b/>
        <sz val="10"/>
        <rFont val="Arial"/>
        <family val="2"/>
      </rPr>
      <t>Slamproduksjon</t>
    </r>
    <r>
      <rPr>
        <sz val="10"/>
        <rFont val="Arial"/>
        <family val="2"/>
      </rPr>
      <t xml:space="preserve"> fra koaguleringen</t>
    </r>
  </si>
  <si>
    <r>
      <t xml:space="preserve">iii. </t>
    </r>
    <r>
      <rPr>
        <b/>
        <sz val="10"/>
        <rFont val="Arial"/>
        <family val="2"/>
      </rPr>
      <t>Filtersykluslengde</t>
    </r>
    <r>
      <rPr>
        <sz val="10"/>
        <rFont val="Arial"/>
        <family val="2"/>
      </rPr>
      <t>r før turbiditetsgjennombrudd</t>
    </r>
  </si>
  <si>
    <r>
      <t xml:space="preserve">iv. </t>
    </r>
    <r>
      <rPr>
        <b/>
        <sz val="10"/>
        <rFont val="Arial"/>
        <family val="2"/>
      </rPr>
      <t>Netto vannproduksjon</t>
    </r>
    <r>
      <rPr>
        <sz val="10"/>
        <rFont val="Arial"/>
        <family val="2"/>
      </rPr>
      <t xml:space="preserve"> (produksjonskapasitet)</t>
    </r>
  </si>
  <si>
    <r>
      <t>Gule felt angir</t>
    </r>
    <r>
      <rPr>
        <b/>
        <sz val="10"/>
        <rFont val="Arial"/>
        <family val="2"/>
      </rPr>
      <t xml:space="preserve"> inputfelter</t>
    </r>
    <r>
      <rPr>
        <sz val="10"/>
        <rFont val="Arial"/>
        <family val="2"/>
      </rPr>
      <t>. Her kan man legge inn egne data for råvannskvalitet (farge), filtreringshastigheter og filtreringstider, spyledata, modningstider (filtrat til avløp), og filterareal</t>
    </r>
  </si>
  <si>
    <r>
      <t>Ark 4 viser et</t>
    </r>
    <r>
      <rPr>
        <b/>
        <sz val="10"/>
        <rFont val="Arial"/>
        <family val="2"/>
      </rPr>
      <t xml:space="preserve"> eksempel</t>
    </r>
    <r>
      <rPr>
        <sz val="10"/>
        <rFont val="Arial"/>
        <family val="2"/>
      </rPr>
      <t xml:space="preserve"> på beregning av netto vannproduksjon (pr. 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filterflate) under ulike driftsforhold, og basert på resultatene i ark 4, viser ark 5 i </t>
    </r>
    <r>
      <rPr>
        <b/>
        <sz val="10"/>
        <rFont val="Arial"/>
        <family val="2"/>
      </rPr>
      <t>figurform</t>
    </r>
    <r>
      <rPr>
        <sz val="10"/>
        <rFont val="Arial"/>
        <family val="2"/>
      </rPr>
      <t xml:space="preserve"> hvordan netto vannproduksjon (produksjonskapasiteten) påvirkes av endringer i verdien på aktuelle driftsparametere (</t>
    </r>
    <r>
      <rPr>
        <b/>
        <sz val="10"/>
        <rFont val="Arial"/>
        <family val="2"/>
      </rPr>
      <t>sensitivitetsanalyse</t>
    </r>
    <r>
      <rPr>
        <sz val="10"/>
        <rFont val="Arial"/>
        <family val="2"/>
      </rPr>
      <t>)</t>
    </r>
  </si>
  <si>
    <r>
      <t xml:space="preserve">Resultatene </t>
    </r>
    <r>
      <rPr>
        <sz val="10"/>
        <rFont val="Arial"/>
        <family val="2"/>
      </rPr>
      <t>av beregninger med dine input-verdier angis i ark 2 og 3.</t>
    </r>
    <r>
      <rPr>
        <b/>
        <sz val="10"/>
        <rFont val="Arial"/>
        <family val="2"/>
      </rPr>
      <t xml:space="preserve"> </t>
    </r>
  </si>
  <si>
    <t>i-iii</t>
  </si>
  <si>
    <t>ii</t>
  </si>
  <si>
    <t>ii-iv</t>
  </si>
  <si>
    <t>iv</t>
  </si>
  <si>
    <t>For beregning av</t>
  </si>
  <si>
    <t>Nummerne over (2, 3) angir hvilket ark resultatene fremkommer på (se fane nederst i Excel-vinduet)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</si>
</sst>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1" fontId="7" fillId="0" borderId="6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7" fillId="0" borderId="0" xfId="0" applyFont="1" applyFill="1"/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1" fontId="0" fillId="0" borderId="9" xfId="0" applyNumberForma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3" borderId="0" xfId="0" applyFont="1" applyFill="1"/>
    <xf numFmtId="0" fontId="8" fillId="0" borderId="0" xfId="0" applyFont="1" applyFill="1"/>
    <xf numFmtId="0" fontId="9" fillId="4" borderId="0" xfId="1" applyFill="1" applyAlignment="1">
      <alignment horizontal="center"/>
    </xf>
    <xf numFmtId="0" fontId="9" fillId="5" borderId="0" xfId="1" applyFill="1" applyAlignment="1">
      <alignment horizontal="center"/>
    </xf>
    <xf numFmtId="0" fontId="9" fillId="6" borderId="0" xfId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9" fillId="7" borderId="0" xfId="1" applyFill="1" applyAlignment="1">
      <alignment horizontal="center"/>
    </xf>
    <xf numFmtId="0" fontId="0" fillId="3" borderId="0" xfId="0" applyFill="1"/>
    <xf numFmtId="0" fontId="7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7" fillId="7" borderId="12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1839782756279"/>
          <c:y val="5.004743382980742E-2"/>
          <c:w val="0.79361846571622541"/>
          <c:h val="0.8009638554216868"/>
        </c:manualLayout>
      </c:layout>
      <c:scatterChart>
        <c:scatterStyle val="lineMarker"/>
        <c:varyColors val="0"/>
        <c:ser>
          <c:idx val="5"/>
          <c:order val="0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Produksjonskapasitet'!$T$4:$T$13</c:f>
              <c:numCache>
                <c:formatCode>0</c:formatCode>
                <c:ptCount val="10"/>
                <c:pt idx="0">
                  <c:v>57.553398058252426</c:v>
                </c:pt>
                <c:pt idx="1">
                  <c:v>69.774834437086085</c:v>
                </c:pt>
                <c:pt idx="2">
                  <c:v>76.100502512562826</c:v>
                </c:pt>
                <c:pt idx="3">
                  <c:v>79.967611336032391</c:v>
                </c:pt>
                <c:pt idx="4">
                  <c:v>82.576271186440678</c:v>
                </c:pt>
                <c:pt idx="5">
                  <c:v>84.45481049562683</c:v>
                </c:pt>
                <c:pt idx="6">
                  <c:v>85.872122762148337</c:v>
                </c:pt>
                <c:pt idx="7">
                  <c:v>86.97949886104783</c:v>
                </c:pt>
                <c:pt idx="8">
                  <c:v>87.868583162217661</c:v>
                </c:pt>
                <c:pt idx="9">
                  <c:v>89.20754716981132</c:v>
                </c:pt>
              </c:numCache>
            </c:numRef>
          </c:yVal>
          <c:smooth val="0"/>
        </c:ser>
        <c:ser>
          <c:idx val="0"/>
          <c:order val="1"/>
          <c:marker>
            <c:symbol val="none"/>
          </c:marker>
          <c:xVal>
            <c:numRef>
              <c:f>'4. Eks Produksjonskapasitet'!$B$14:$B$23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Produksjonskapasitet'!$T$14:$T$23</c:f>
              <c:numCache>
                <c:formatCode>0</c:formatCode>
                <c:ptCount val="10"/>
                <c:pt idx="0">
                  <c:v>98.5631067961165</c:v>
                </c:pt>
                <c:pt idx="1">
                  <c:v>113.00662251655629</c:v>
                </c:pt>
                <c:pt idx="2">
                  <c:v>120.48241206030151</c:v>
                </c:pt>
                <c:pt idx="3">
                  <c:v>125.05263157894737</c:v>
                </c:pt>
                <c:pt idx="4">
                  <c:v>128.13559322033899</c:v>
                </c:pt>
                <c:pt idx="5">
                  <c:v>130.35568513119534</c:v>
                </c:pt>
                <c:pt idx="6">
                  <c:v>132.03069053708438</c:v>
                </c:pt>
                <c:pt idx="7">
                  <c:v>133.33940774487471</c:v>
                </c:pt>
                <c:pt idx="8">
                  <c:v>134.39014373716631</c:v>
                </c:pt>
                <c:pt idx="9">
                  <c:v>135.97255574614064</c:v>
                </c:pt>
              </c:numCache>
            </c:numRef>
          </c:yVal>
          <c:smooth val="0"/>
        </c:ser>
        <c:ser>
          <c:idx val="1"/>
          <c:order val="2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Produksjonskapasitet'!$T$24:$T$33</c:f>
              <c:numCache>
                <c:formatCode>0</c:formatCode>
                <c:ptCount val="10"/>
                <c:pt idx="0">
                  <c:v>139.57281553398056</c:v>
                </c:pt>
                <c:pt idx="1">
                  <c:v>156.23841059602648</c:v>
                </c:pt>
                <c:pt idx="2">
                  <c:v>164.8643216080402</c:v>
                </c:pt>
                <c:pt idx="3">
                  <c:v>170.13765182186236</c:v>
                </c:pt>
                <c:pt idx="4">
                  <c:v>173.69491525423729</c:v>
                </c:pt>
                <c:pt idx="5">
                  <c:v>176.25655976676384</c:v>
                </c:pt>
                <c:pt idx="6">
                  <c:v>178.18925831202046</c:v>
                </c:pt>
                <c:pt idx="7">
                  <c:v>179.69931662870158</c:v>
                </c:pt>
                <c:pt idx="8">
                  <c:v>180.91170431211498</c:v>
                </c:pt>
                <c:pt idx="9">
                  <c:v>182.73756432246998</c:v>
                </c:pt>
              </c:numCache>
            </c:numRef>
          </c:yVal>
          <c:smooth val="0"/>
        </c:ser>
        <c:ser>
          <c:idx val="2"/>
          <c:order val="3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Produksjonskapasitet'!$T$34:$T$43</c:f>
              <c:numCache>
                <c:formatCode>0</c:formatCode>
                <c:ptCount val="10"/>
                <c:pt idx="0">
                  <c:v>180.58252427184465</c:v>
                </c:pt>
                <c:pt idx="1">
                  <c:v>199.47019867549668</c:v>
                </c:pt>
                <c:pt idx="2">
                  <c:v>209.2462311557789</c:v>
                </c:pt>
                <c:pt idx="3">
                  <c:v>215.22267206477733</c:v>
                </c:pt>
                <c:pt idx="4">
                  <c:v>219.25423728813561</c:v>
                </c:pt>
                <c:pt idx="5">
                  <c:v>222.15743440233237</c:v>
                </c:pt>
                <c:pt idx="6">
                  <c:v>224.3478260869565</c:v>
                </c:pt>
                <c:pt idx="7">
                  <c:v>226.05922551252846</c:v>
                </c:pt>
                <c:pt idx="8">
                  <c:v>227.43326488706364</c:v>
                </c:pt>
                <c:pt idx="9">
                  <c:v>229.50257289879931</c:v>
                </c:pt>
              </c:numCache>
            </c:numRef>
          </c:yVal>
          <c:smooth val="0"/>
        </c:ser>
        <c:ser>
          <c:idx val="3"/>
          <c:order val="4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Produksjonskapasitet'!$T$44:$T$53</c:f>
              <c:numCache>
                <c:formatCode>0</c:formatCode>
                <c:ptCount val="10"/>
                <c:pt idx="0">
                  <c:v>221.59223300970874</c:v>
                </c:pt>
                <c:pt idx="1">
                  <c:v>242.70198675496687</c:v>
                </c:pt>
                <c:pt idx="2">
                  <c:v>253.6281407035176</c:v>
                </c:pt>
                <c:pt idx="3">
                  <c:v>260.30769230769232</c:v>
                </c:pt>
                <c:pt idx="4">
                  <c:v>264.81355932203394</c:v>
                </c:pt>
                <c:pt idx="5">
                  <c:v>268.05830903790087</c:v>
                </c:pt>
                <c:pt idx="6">
                  <c:v>270.50639386189255</c:v>
                </c:pt>
                <c:pt idx="7">
                  <c:v>272.41913439635533</c:v>
                </c:pt>
                <c:pt idx="8">
                  <c:v>273.95482546201231</c:v>
                </c:pt>
                <c:pt idx="9">
                  <c:v>276.26758147512862</c:v>
                </c:pt>
              </c:numCache>
            </c:numRef>
          </c:yVal>
          <c:smooth val="0"/>
        </c:ser>
        <c:ser>
          <c:idx val="4"/>
          <c:order val="5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Produksjonskapasitet'!$U$4:$U$13</c:f>
              <c:numCache>
                <c:formatCode>0</c:formatCode>
                <c:ptCount val="10"/>
                <c:pt idx="0">
                  <c:v>65.009708737864074</c:v>
                </c:pt>
                <c:pt idx="1">
                  <c:v>74.860927152317871</c:v>
                </c:pt>
                <c:pt idx="2">
                  <c:v>79.959798994974875</c:v>
                </c:pt>
                <c:pt idx="3">
                  <c:v>83.07692307692308</c:v>
                </c:pt>
                <c:pt idx="4">
                  <c:v>85.179661016949154</c:v>
                </c:pt>
                <c:pt idx="5">
                  <c:v>86.693877551020407</c:v>
                </c:pt>
                <c:pt idx="6">
                  <c:v>87.836317135549862</c:v>
                </c:pt>
                <c:pt idx="7">
                  <c:v>88.728929384965824</c:v>
                </c:pt>
                <c:pt idx="8">
                  <c:v>89.445585215605746</c:v>
                </c:pt>
                <c:pt idx="9">
                  <c:v>90.524871355060029</c:v>
                </c:pt>
              </c:numCache>
            </c:numRef>
          </c:yVal>
          <c:smooth val="0"/>
        </c:ser>
        <c:ser>
          <c:idx val="6"/>
          <c:order val="6"/>
          <c:marker>
            <c:symbol val="none"/>
          </c:marker>
          <c:xVal>
            <c:numRef>
              <c:f>'4. Eks Produksjonskapasitet'!$B$14:$B$23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Produksjonskapasitet'!$U$14:$U$23</c:f>
              <c:numCache>
                <c:formatCode>0</c:formatCode>
                <c:ptCount val="10"/>
                <c:pt idx="0">
                  <c:v>109.74757281553397</c:v>
                </c:pt>
                <c:pt idx="1">
                  <c:v>120.63576158940397</c:v>
                </c:pt>
                <c:pt idx="2">
                  <c:v>126.2713567839196</c:v>
                </c:pt>
                <c:pt idx="3">
                  <c:v>129.7165991902834</c:v>
                </c:pt>
                <c:pt idx="4">
                  <c:v>132.0406779661017</c:v>
                </c:pt>
                <c:pt idx="5">
                  <c:v>133.71428571428572</c:v>
                </c:pt>
                <c:pt idx="6">
                  <c:v>134.97698209718669</c:v>
                </c:pt>
                <c:pt idx="7">
                  <c:v>135.96355353075171</c:v>
                </c:pt>
                <c:pt idx="8">
                  <c:v>136.75564681724845</c:v>
                </c:pt>
                <c:pt idx="9">
                  <c:v>137.9485420240137</c:v>
                </c:pt>
              </c:numCache>
            </c:numRef>
          </c:yVal>
          <c:smooth val="0"/>
        </c:ser>
        <c:ser>
          <c:idx val="7"/>
          <c:order val="7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Produksjonskapasitet'!$U$24:$U$33</c:f>
              <c:numCache>
                <c:formatCode>0</c:formatCode>
                <c:ptCount val="10"/>
                <c:pt idx="0">
                  <c:v>154.48543689320388</c:v>
                </c:pt>
                <c:pt idx="1">
                  <c:v>166.41059602649005</c:v>
                </c:pt>
                <c:pt idx="2">
                  <c:v>172.58291457286433</c:v>
                </c:pt>
                <c:pt idx="3">
                  <c:v>176.35627530364374</c:v>
                </c:pt>
                <c:pt idx="4">
                  <c:v>178.90169491525424</c:v>
                </c:pt>
                <c:pt idx="5">
                  <c:v>180.73469387755102</c:v>
                </c:pt>
                <c:pt idx="6">
                  <c:v>182.11764705882351</c:v>
                </c:pt>
                <c:pt idx="7">
                  <c:v>183.19817767653757</c:v>
                </c:pt>
                <c:pt idx="8">
                  <c:v>184.06570841889115</c:v>
                </c:pt>
                <c:pt idx="9">
                  <c:v>185.37221269296739</c:v>
                </c:pt>
              </c:numCache>
            </c:numRef>
          </c:yVal>
          <c:smooth val="0"/>
        </c:ser>
        <c:ser>
          <c:idx val="8"/>
          <c:order val="8"/>
          <c:marker>
            <c:symbol val="none"/>
          </c:marker>
          <c:xVal>
            <c:numRef>
              <c:f>'4. Eks Produksjonskapasitet'!$B$34:$B$43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Produksjonskapasitet'!$U$34:$U$43</c:f>
              <c:numCache>
                <c:formatCode>0</c:formatCode>
                <c:ptCount val="10"/>
                <c:pt idx="0">
                  <c:v>199.22330097087377</c:v>
                </c:pt>
                <c:pt idx="1">
                  <c:v>212.18543046357615</c:v>
                </c:pt>
                <c:pt idx="2">
                  <c:v>218.89447236180905</c:v>
                </c:pt>
                <c:pt idx="3">
                  <c:v>222.99595141700405</c:v>
                </c:pt>
                <c:pt idx="4">
                  <c:v>225.76271186440678</c:v>
                </c:pt>
                <c:pt idx="5">
                  <c:v>227.75510204081633</c:v>
                </c:pt>
                <c:pt idx="6">
                  <c:v>229.25831202046035</c:v>
                </c:pt>
                <c:pt idx="7">
                  <c:v>230.43280182232346</c:v>
                </c:pt>
                <c:pt idx="8">
                  <c:v>231.37577002053388</c:v>
                </c:pt>
                <c:pt idx="9">
                  <c:v>232.79588336192108</c:v>
                </c:pt>
              </c:numCache>
            </c:numRef>
          </c:yVal>
          <c:smooth val="0"/>
        </c:ser>
        <c:ser>
          <c:idx val="9"/>
          <c:order val="9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Produksjonskapasitet'!$U$44:$U$53</c:f>
              <c:numCache>
                <c:formatCode>0</c:formatCode>
                <c:ptCount val="10"/>
                <c:pt idx="0">
                  <c:v>243.96116504854368</c:v>
                </c:pt>
                <c:pt idx="1">
                  <c:v>257.96026490066225</c:v>
                </c:pt>
                <c:pt idx="2">
                  <c:v>265.2060301507538</c:v>
                </c:pt>
                <c:pt idx="3">
                  <c:v>269.63562753036439</c:v>
                </c:pt>
                <c:pt idx="4">
                  <c:v>272.62372881355935</c:v>
                </c:pt>
                <c:pt idx="5">
                  <c:v>274.77551020408163</c:v>
                </c:pt>
                <c:pt idx="6">
                  <c:v>276.39897698209717</c:v>
                </c:pt>
                <c:pt idx="7">
                  <c:v>277.66742596810934</c:v>
                </c:pt>
                <c:pt idx="8">
                  <c:v>278.68583162217658</c:v>
                </c:pt>
                <c:pt idx="9">
                  <c:v>280.21955403087475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590280"/>
        <c:axId val="496174528"/>
      </c:scatterChart>
      <c:valAx>
        <c:axId val="494590280"/>
        <c:scaling>
          <c:orientation val="minMax"/>
          <c:max val="24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Filtersykluslengde (h)</a:t>
                </a:r>
              </a:p>
            </c:rich>
          </c:tx>
          <c:layout>
            <c:manualLayout>
              <c:xMode val="edge"/>
              <c:yMode val="edge"/>
              <c:x val="0.44874405974202308"/>
              <c:y val="0.93009138917876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6174528"/>
        <c:crosses val="autoZero"/>
        <c:crossBetween val="midCat"/>
        <c:majorUnit val="2"/>
      </c:valAx>
      <c:valAx>
        <c:axId val="49617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Netto</a:t>
                </a:r>
                <a:r>
                  <a:rPr lang="nb-NO" sz="1000" baseline="0"/>
                  <a:t> v</a:t>
                </a:r>
                <a:r>
                  <a:rPr lang="nb-NO" sz="1000"/>
                  <a:t>annproduksjon (m</a:t>
                </a:r>
                <a:r>
                  <a:rPr lang="nb-NO" sz="1000" baseline="30000"/>
                  <a:t>3</a:t>
                </a:r>
                <a:r>
                  <a:rPr lang="nb-NO" sz="1000"/>
                  <a:t>/m</a:t>
                </a:r>
                <a:r>
                  <a:rPr lang="nb-NO" sz="1000" baseline="30000"/>
                  <a:t>2</a:t>
                </a:r>
                <a:r>
                  <a:rPr lang="nb-NO" sz="1000"/>
                  <a:t> døgn)</a:t>
                </a:r>
              </a:p>
            </c:rich>
          </c:tx>
          <c:layout>
            <c:manualLayout>
              <c:xMode val="edge"/>
              <c:yMode val="edge"/>
              <c:x val="1.5614392396469789E-2"/>
              <c:y val="3.900705182936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4590280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1839782756279"/>
          <c:y val="5.004743382980742E-2"/>
          <c:w val="0.79361846571622541"/>
          <c:h val="0.8009638554216868"/>
        </c:manualLayout>
      </c:layout>
      <c:scatterChart>
        <c:scatterStyle val="lineMarker"/>
        <c:varyColors val="0"/>
        <c:ser>
          <c:idx val="5"/>
          <c:order val="0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Produksjonskapasitet'!$T$4:$T$13</c:f>
              <c:numCache>
                <c:formatCode>0</c:formatCode>
                <c:ptCount val="10"/>
                <c:pt idx="0">
                  <c:v>57.553398058252426</c:v>
                </c:pt>
                <c:pt idx="1">
                  <c:v>69.774834437086085</c:v>
                </c:pt>
                <c:pt idx="2">
                  <c:v>76.100502512562826</c:v>
                </c:pt>
                <c:pt idx="3">
                  <c:v>79.967611336032391</c:v>
                </c:pt>
                <c:pt idx="4">
                  <c:v>82.576271186440678</c:v>
                </c:pt>
                <c:pt idx="5">
                  <c:v>84.45481049562683</c:v>
                </c:pt>
                <c:pt idx="6">
                  <c:v>85.872122762148337</c:v>
                </c:pt>
                <c:pt idx="7">
                  <c:v>86.97949886104783</c:v>
                </c:pt>
                <c:pt idx="8">
                  <c:v>87.868583162217661</c:v>
                </c:pt>
                <c:pt idx="9">
                  <c:v>89.20754716981132</c:v>
                </c:pt>
              </c:numCache>
            </c:numRef>
          </c:yVal>
          <c:smooth val="0"/>
        </c:ser>
        <c:ser>
          <c:idx val="1"/>
          <c:order val="1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Produksjonskapasitet'!$T$24:$T$33</c:f>
              <c:numCache>
                <c:formatCode>0</c:formatCode>
                <c:ptCount val="10"/>
                <c:pt idx="0">
                  <c:v>139.57281553398056</c:v>
                </c:pt>
                <c:pt idx="1">
                  <c:v>156.23841059602648</c:v>
                </c:pt>
                <c:pt idx="2">
                  <c:v>164.8643216080402</c:v>
                </c:pt>
                <c:pt idx="3">
                  <c:v>170.13765182186236</c:v>
                </c:pt>
                <c:pt idx="4">
                  <c:v>173.69491525423729</c:v>
                </c:pt>
                <c:pt idx="5">
                  <c:v>176.25655976676384</c:v>
                </c:pt>
                <c:pt idx="6">
                  <c:v>178.18925831202046</c:v>
                </c:pt>
                <c:pt idx="7">
                  <c:v>179.69931662870158</c:v>
                </c:pt>
                <c:pt idx="8">
                  <c:v>180.91170431211498</c:v>
                </c:pt>
                <c:pt idx="9">
                  <c:v>182.73756432246998</c:v>
                </c:pt>
              </c:numCache>
            </c:numRef>
          </c:yVal>
          <c:smooth val="0"/>
        </c:ser>
        <c:ser>
          <c:idx val="3"/>
          <c:order val="2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Produksjonskapasitet'!$T$44:$T$53</c:f>
              <c:numCache>
                <c:formatCode>0</c:formatCode>
                <c:ptCount val="10"/>
                <c:pt idx="0">
                  <c:v>221.59223300970874</c:v>
                </c:pt>
                <c:pt idx="1">
                  <c:v>242.70198675496687</c:v>
                </c:pt>
                <c:pt idx="2">
                  <c:v>253.6281407035176</c:v>
                </c:pt>
                <c:pt idx="3">
                  <c:v>260.30769230769232</c:v>
                </c:pt>
                <c:pt idx="4">
                  <c:v>264.81355932203394</c:v>
                </c:pt>
                <c:pt idx="5">
                  <c:v>268.05830903790087</c:v>
                </c:pt>
                <c:pt idx="6">
                  <c:v>270.50639386189255</c:v>
                </c:pt>
                <c:pt idx="7">
                  <c:v>272.41913439635533</c:v>
                </c:pt>
                <c:pt idx="8">
                  <c:v>273.95482546201231</c:v>
                </c:pt>
                <c:pt idx="9">
                  <c:v>276.26758147512862</c:v>
                </c:pt>
              </c:numCache>
            </c:numRef>
          </c:yVal>
          <c:smooth val="0"/>
        </c:ser>
        <c:ser>
          <c:idx val="0"/>
          <c:order val="3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Produksjonskapasitet'!$R$4:$R$13</c:f>
              <c:numCache>
                <c:formatCode>0</c:formatCode>
                <c:ptCount val="10"/>
                <c:pt idx="0">
                  <c:v>61.28155339805825</c:v>
                </c:pt>
                <c:pt idx="1">
                  <c:v>72.317880794701978</c:v>
                </c:pt>
                <c:pt idx="2">
                  <c:v>78.030150753768851</c:v>
                </c:pt>
                <c:pt idx="3">
                  <c:v>81.522267206477736</c:v>
                </c:pt>
                <c:pt idx="4">
                  <c:v>83.877966101694923</c:v>
                </c:pt>
                <c:pt idx="5">
                  <c:v>85.574344023323619</c:v>
                </c:pt>
                <c:pt idx="6">
                  <c:v>86.854219948849092</c:v>
                </c:pt>
                <c:pt idx="7">
                  <c:v>87.854214123006827</c:v>
                </c:pt>
                <c:pt idx="8">
                  <c:v>88.657084188911696</c:v>
                </c:pt>
                <c:pt idx="9">
                  <c:v>89.866209262435675</c:v>
                </c:pt>
              </c:numCache>
            </c:numRef>
          </c:yVal>
          <c:smooth val="0"/>
        </c:ser>
        <c:ser>
          <c:idx val="4"/>
          <c:order val="4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Produksjonskapasitet'!$S$4:$S$13</c:f>
              <c:numCache>
                <c:formatCode>0</c:formatCode>
                <c:ptCount val="10"/>
                <c:pt idx="0">
                  <c:v>65.009708737864074</c:v>
                </c:pt>
                <c:pt idx="1">
                  <c:v>74.860927152317871</c:v>
                </c:pt>
                <c:pt idx="2">
                  <c:v>79.959798994974875</c:v>
                </c:pt>
                <c:pt idx="3">
                  <c:v>83.07692307692308</c:v>
                </c:pt>
                <c:pt idx="4">
                  <c:v>85.179661016949154</c:v>
                </c:pt>
                <c:pt idx="5">
                  <c:v>86.693877551020407</c:v>
                </c:pt>
                <c:pt idx="6">
                  <c:v>87.836317135549862</c:v>
                </c:pt>
                <c:pt idx="7">
                  <c:v>88.728929384965824</c:v>
                </c:pt>
                <c:pt idx="8">
                  <c:v>89.445585215605746</c:v>
                </c:pt>
                <c:pt idx="9">
                  <c:v>90.524871355060029</c:v>
                </c:pt>
              </c:numCache>
            </c:numRef>
          </c:yVal>
          <c:smooth val="0"/>
        </c:ser>
        <c:ser>
          <c:idx val="2"/>
          <c:order val="5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Produksjonskapasitet'!$V$4:$V$13</c:f>
              <c:numCache>
                <c:formatCode>0</c:formatCode>
                <c:ptCount val="10"/>
                <c:pt idx="0">
                  <c:v>53.825242718446596</c:v>
                </c:pt>
                <c:pt idx="1">
                  <c:v>67.231788079470192</c:v>
                </c:pt>
                <c:pt idx="2">
                  <c:v>74.170854271356788</c:v>
                </c:pt>
                <c:pt idx="3">
                  <c:v>78.412955465587046</c:v>
                </c:pt>
                <c:pt idx="4">
                  <c:v>81.274576271186447</c:v>
                </c:pt>
                <c:pt idx="5">
                  <c:v>83.335276967930028</c:v>
                </c:pt>
                <c:pt idx="6">
                  <c:v>84.890025575447567</c:v>
                </c:pt>
                <c:pt idx="7">
                  <c:v>86.104783599088833</c:v>
                </c:pt>
                <c:pt idx="8">
                  <c:v>87.080082135523611</c:v>
                </c:pt>
                <c:pt idx="9">
                  <c:v>88.548885077186966</c:v>
                </c:pt>
              </c:numCache>
            </c:numRef>
          </c:yVal>
          <c:smooth val="0"/>
        </c:ser>
        <c:ser>
          <c:idx val="6"/>
          <c:order val="6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Produksjonskapasitet'!$S$24:$S$33</c:f>
              <c:numCache>
                <c:formatCode>0</c:formatCode>
                <c:ptCount val="10"/>
                <c:pt idx="0">
                  <c:v>154.48543689320388</c:v>
                </c:pt>
                <c:pt idx="1">
                  <c:v>166.41059602649005</c:v>
                </c:pt>
                <c:pt idx="2">
                  <c:v>172.58291457286433</c:v>
                </c:pt>
                <c:pt idx="3">
                  <c:v>176.35627530364374</c:v>
                </c:pt>
                <c:pt idx="4">
                  <c:v>178.90169491525424</c:v>
                </c:pt>
                <c:pt idx="5">
                  <c:v>180.73469387755102</c:v>
                </c:pt>
                <c:pt idx="6">
                  <c:v>182.11764705882351</c:v>
                </c:pt>
                <c:pt idx="7">
                  <c:v>183.19817767653757</c:v>
                </c:pt>
                <c:pt idx="8">
                  <c:v>184.06570841889115</c:v>
                </c:pt>
                <c:pt idx="9">
                  <c:v>185.37221269296739</c:v>
                </c:pt>
              </c:numCache>
            </c:numRef>
          </c:yVal>
          <c:smooth val="0"/>
        </c:ser>
        <c:ser>
          <c:idx val="7"/>
          <c:order val="7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Produksjonskapasitet'!$R$24:$R$33</c:f>
              <c:numCache>
                <c:formatCode>0</c:formatCode>
                <c:ptCount val="10"/>
                <c:pt idx="0">
                  <c:v>147.02912621359224</c:v>
                </c:pt>
                <c:pt idx="1">
                  <c:v>161.32450331125827</c:v>
                </c:pt>
                <c:pt idx="2">
                  <c:v>168.72361809045228</c:v>
                </c:pt>
                <c:pt idx="3">
                  <c:v>173.24696356275305</c:v>
                </c:pt>
                <c:pt idx="4">
                  <c:v>176.29830508474578</c:v>
                </c:pt>
                <c:pt idx="5">
                  <c:v>178.49562682215745</c:v>
                </c:pt>
                <c:pt idx="6">
                  <c:v>180.15345268542197</c:v>
                </c:pt>
                <c:pt idx="7">
                  <c:v>181.44874715261957</c:v>
                </c:pt>
                <c:pt idx="8">
                  <c:v>182.48870636550308</c:v>
                </c:pt>
                <c:pt idx="9">
                  <c:v>184.05488850771869</c:v>
                </c:pt>
              </c:numCache>
            </c:numRef>
          </c:yVal>
          <c:smooth val="0"/>
        </c:ser>
        <c:ser>
          <c:idx val="8"/>
          <c:order val="8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Produksjonskapasitet'!$V$24:$V$33</c:f>
              <c:numCache>
                <c:formatCode>0</c:formatCode>
                <c:ptCount val="10"/>
                <c:pt idx="0">
                  <c:v>132.11650485436891</c:v>
                </c:pt>
                <c:pt idx="1">
                  <c:v>151.1523178807947</c:v>
                </c:pt>
                <c:pt idx="2">
                  <c:v>161.00502512562815</c:v>
                </c:pt>
                <c:pt idx="3">
                  <c:v>167.02834008097167</c:v>
                </c:pt>
                <c:pt idx="4">
                  <c:v>171.09152542372883</c:v>
                </c:pt>
                <c:pt idx="5">
                  <c:v>174.01749271137027</c:v>
                </c:pt>
                <c:pt idx="6">
                  <c:v>176.22506393861892</c:v>
                </c:pt>
                <c:pt idx="7">
                  <c:v>177.94988610478359</c:v>
                </c:pt>
                <c:pt idx="8">
                  <c:v>179.33470225872688</c:v>
                </c:pt>
                <c:pt idx="9">
                  <c:v>181.42024013722127</c:v>
                </c:pt>
              </c:numCache>
            </c:numRef>
          </c:yVal>
          <c:smooth val="0"/>
        </c:ser>
        <c:ser>
          <c:idx val="9"/>
          <c:order val="9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Produksjonskapasitet'!$S$44:$S$53</c:f>
              <c:numCache>
                <c:formatCode>0</c:formatCode>
                <c:ptCount val="10"/>
                <c:pt idx="0">
                  <c:v>243.96116504854368</c:v>
                </c:pt>
                <c:pt idx="1">
                  <c:v>257.96026490066225</c:v>
                </c:pt>
                <c:pt idx="2">
                  <c:v>265.2060301507538</c:v>
                </c:pt>
                <c:pt idx="3">
                  <c:v>269.63562753036439</c:v>
                </c:pt>
                <c:pt idx="4">
                  <c:v>272.62372881355935</c:v>
                </c:pt>
                <c:pt idx="5">
                  <c:v>274.77551020408163</c:v>
                </c:pt>
                <c:pt idx="6">
                  <c:v>276.39897698209717</c:v>
                </c:pt>
                <c:pt idx="7">
                  <c:v>277.66742596810934</c:v>
                </c:pt>
                <c:pt idx="8">
                  <c:v>278.68583162217658</c:v>
                </c:pt>
                <c:pt idx="9">
                  <c:v>280.21955403087475</c:v>
                </c:pt>
              </c:numCache>
            </c:numRef>
          </c:yVal>
          <c:smooth val="0"/>
        </c:ser>
        <c:ser>
          <c:idx val="10"/>
          <c:order val="10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Produksjonskapasitet'!$R$44:$R$53</c:f>
              <c:numCache>
                <c:formatCode>0</c:formatCode>
                <c:ptCount val="10"/>
                <c:pt idx="0">
                  <c:v>232.77669902912621</c:v>
                </c:pt>
                <c:pt idx="1">
                  <c:v>250.33112582781456</c:v>
                </c:pt>
                <c:pt idx="2">
                  <c:v>259.4170854271357</c:v>
                </c:pt>
                <c:pt idx="3">
                  <c:v>264.97165991902835</c:v>
                </c:pt>
                <c:pt idx="4">
                  <c:v>268.71864406779662</c:v>
                </c:pt>
                <c:pt idx="5">
                  <c:v>271.41690962099125</c:v>
                </c:pt>
                <c:pt idx="6">
                  <c:v>273.45268542199489</c:v>
                </c:pt>
                <c:pt idx="7">
                  <c:v>275.04328018223231</c:v>
                </c:pt>
                <c:pt idx="8">
                  <c:v>276.32032854209444</c:v>
                </c:pt>
                <c:pt idx="9">
                  <c:v>278.24356775300168</c:v>
                </c:pt>
              </c:numCache>
            </c:numRef>
          </c:yVal>
          <c:smooth val="0"/>
        </c:ser>
        <c:ser>
          <c:idx val="11"/>
          <c:order val="11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Produksjonskapasitet'!$V$44:$V$53</c:f>
              <c:numCache>
                <c:formatCode>0</c:formatCode>
                <c:ptCount val="10"/>
                <c:pt idx="0">
                  <c:v>210.40776699029124</c:v>
                </c:pt>
                <c:pt idx="1">
                  <c:v>235.0728476821192</c:v>
                </c:pt>
                <c:pt idx="2">
                  <c:v>247.83919597989953</c:v>
                </c:pt>
                <c:pt idx="3">
                  <c:v>255.64372469635629</c:v>
                </c:pt>
                <c:pt idx="4">
                  <c:v>260.9084745762712</c:v>
                </c:pt>
                <c:pt idx="5">
                  <c:v>264.69970845481049</c:v>
                </c:pt>
                <c:pt idx="6">
                  <c:v>267.56010230179027</c:v>
                </c:pt>
                <c:pt idx="7">
                  <c:v>269.79498861047836</c:v>
                </c:pt>
                <c:pt idx="8">
                  <c:v>271.58932238193017</c:v>
                </c:pt>
                <c:pt idx="9">
                  <c:v>274.29159519725556</c:v>
                </c:pt>
              </c:numCache>
            </c:numRef>
          </c:yVal>
          <c:smooth val="0"/>
        </c:ser>
        <c:ser>
          <c:idx val="12"/>
          <c:order val="12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Produksjonskapasitet'!$X$4:$X$13</c:f>
              <c:numCache>
                <c:formatCode>0</c:formatCode>
                <c:ptCount val="10"/>
                <c:pt idx="0">
                  <c:v>42.640776699029125</c:v>
                </c:pt>
                <c:pt idx="1">
                  <c:v>59.602649006622514</c:v>
                </c:pt>
                <c:pt idx="2">
                  <c:v>68.381909547738701</c:v>
                </c:pt>
                <c:pt idx="3">
                  <c:v>73.748987854251013</c:v>
                </c:pt>
                <c:pt idx="4">
                  <c:v>77.369491525423726</c:v>
                </c:pt>
                <c:pt idx="5">
                  <c:v>79.976676384839649</c:v>
                </c:pt>
                <c:pt idx="6">
                  <c:v>81.943734015345257</c:v>
                </c:pt>
                <c:pt idx="7">
                  <c:v>83.480637813211843</c:v>
                </c:pt>
                <c:pt idx="8">
                  <c:v>84.714579055441476</c:v>
                </c:pt>
                <c:pt idx="9">
                  <c:v>86.57289879931389</c:v>
                </c:pt>
              </c:numCache>
            </c:numRef>
          </c:yVal>
          <c:smooth val="0"/>
        </c:ser>
        <c:ser>
          <c:idx val="13"/>
          <c:order val="13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Produksjonskapasitet'!$X$24:$X$33</c:f>
              <c:numCache>
                <c:formatCode>0</c:formatCode>
                <c:ptCount val="10"/>
                <c:pt idx="0">
                  <c:v>109.74757281553397</c:v>
                </c:pt>
                <c:pt idx="1">
                  <c:v>135.89403973509934</c:v>
                </c:pt>
                <c:pt idx="2">
                  <c:v>149.42713567839198</c:v>
                </c:pt>
                <c:pt idx="3">
                  <c:v>157.70040485829961</c:v>
                </c:pt>
                <c:pt idx="4">
                  <c:v>163.28135593220341</c:v>
                </c:pt>
                <c:pt idx="5">
                  <c:v>167.30029154518951</c:v>
                </c:pt>
                <c:pt idx="6">
                  <c:v>170.3324808184143</c:v>
                </c:pt>
                <c:pt idx="7">
                  <c:v>172.70159453302961</c:v>
                </c:pt>
                <c:pt idx="8">
                  <c:v>174.60369609856261</c:v>
                </c:pt>
                <c:pt idx="9">
                  <c:v>177.46826758147512</c:v>
                </c:pt>
              </c:numCache>
            </c:numRef>
          </c:yVal>
          <c:smooth val="0"/>
        </c:ser>
        <c:ser>
          <c:idx val="14"/>
          <c:order val="14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Produksjonskapasitet'!$X$44:$X$53</c:f>
              <c:numCache>
                <c:formatCode>0</c:formatCode>
                <c:ptCount val="10"/>
                <c:pt idx="0">
                  <c:v>176.85436893203882</c:v>
                </c:pt>
                <c:pt idx="1">
                  <c:v>212.18543046357615</c:v>
                </c:pt>
                <c:pt idx="2">
                  <c:v>230.47236180904525</c:v>
                </c:pt>
                <c:pt idx="3">
                  <c:v>241.65182186234819</c:v>
                </c:pt>
                <c:pt idx="4">
                  <c:v>249.19322033898305</c:v>
                </c:pt>
                <c:pt idx="5">
                  <c:v>254.62390670553938</c:v>
                </c:pt>
                <c:pt idx="6">
                  <c:v>258.72122762148337</c:v>
                </c:pt>
                <c:pt idx="7">
                  <c:v>261.92255125284737</c:v>
                </c:pt>
                <c:pt idx="8">
                  <c:v>264.49281314168377</c:v>
                </c:pt>
                <c:pt idx="9">
                  <c:v>268.36363636363637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343344"/>
        <c:axId val="496343728"/>
      </c:scatterChart>
      <c:valAx>
        <c:axId val="496343344"/>
        <c:scaling>
          <c:orientation val="minMax"/>
          <c:max val="24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Filtersykluslengde (h)</a:t>
                </a:r>
              </a:p>
            </c:rich>
          </c:tx>
          <c:layout>
            <c:manualLayout>
              <c:xMode val="edge"/>
              <c:yMode val="edge"/>
              <c:x val="0.44874405974202308"/>
              <c:y val="0.93009138917876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6343728"/>
        <c:crosses val="autoZero"/>
        <c:crossBetween val="midCat"/>
        <c:majorUnit val="2"/>
      </c:valAx>
      <c:valAx>
        <c:axId val="496343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Netto</a:t>
                </a:r>
                <a:r>
                  <a:rPr lang="nb-NO" sz="1000" baseline="0"/>
                  <a:t> v</a:t>
                </a:r>
                <a:r>
                  <a:rPr lang="nb-NO" sz="1000"/>
                  <a:t>annproduksjon (m</a:t>
                </a:r>
                <a:r>
                  <a:rPr lang="nb-NO" sz="1000" baseline="30000"/>
                  <a:t>3</a:t>
                </a:r>
                <a:r>
                  <a:rPr lang="nb-NO" sz="1000"/>
                  <a:t>/m</a:t>
                </a:r>
                <a:r>
                  <a:rPr lang="nb-NO" sz="1000" baseline="30000"/>
                  <a:t>2</a:t>
                </a:r>
                <a:r>
                  <a:rPr lang="nb-NO" sz="1000"/>
                  <a:t> døgn)</a:t>
                </a:r>
              </a:p>
            </c:rich>
          </c:tx>
          <c:layout>
            <c:manualLayout>
              <c:xMode val="edge"/>
              <c:yMode val="edge"/>
              <c:x val="1.5614392396469789E-2"/>
              <c:y val="3.900705182936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6343344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1839782756279"/>
          <c:y val="5.004743382980742E-2"/>
          <c:w val="0.79361846571622541"/>
          <c:h val="0.8009638554216868"/>
        </c:manualLayout>
      </c:layout>
      <c:scatterChart>
        <c:scatterStyle val="lineMarker"/>
        <c:varyColors val="0"/>
        <c:ser>
          <c:idx val="5"/>
          <c:order val="0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Produksjonskapasitet'!$T$4:$T$13</c:f>
              <c:numCache>
                <c:formatCode>0</c:formatCode>
                <c:ptCount val="10"/>
                <c:pt idx="0">
                  <c:v>57.553398058252426</c:v>
                </c:pt>
                <c:pt idx="1">
                  <c:v>69.774834437086085</c:v>
                </c:pt>
                <c:pt idx="2">
                  <c:v>76.100502512562826</c:v>
                </c:pt>
                <c:pt idx="3">
                  <c:v>79.967611336032391</c:v>
                </c:pt>
                <c:pt idx="4">
                  <c:v>82.576271186440678</c:v>
                </c:pt>
                <c:pt idx="5">
                  <c:v>84.45481049562683</c:v>
                </c:pt>
                <c:pt idx="6">
                  <c:v>85.872122762148337</c:v>
                </c:pt>
                <c:pt idx="7">
                  <c:v>86.97949886104783</c:v>
                </c:pt>
                <c:pt idx="8">
                  <c:v>87.868583162217661</c:v>
                </c:pt>
                <c:pt idx="9">
                  <c:v>89.20754716981132</c:v>
                </c:pt>
              </c:numCache>
            </c:numRef>
          </c:yVal>
          <c:smooth val="0"/>
        </c:ser>
        <c:ser>
          <c:idx val="1"/>
          <c:order val="1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Produksjonskapasitet'!$T$24:$T$33</c:f>
              <c:numCache>
                <c:formatCode>0</c:formatCode>
                <c:ptCount val="10"/>
                <c:pt idx="0">
                  <c:v>139.57281553398056</c:v>
                </c:pt>
                <c:pt idx="1">
                  <c:v>156.23841059602648</c:v>
                </c:pt>
                <c:pt idx="2">
                  <c:v>164.8643216080402</c:v>
                </c:pt>
                <c:pt idx="3">
                  <c:v>170.13765182186236</c:v>
                </c:pt>
                <c:pt idx="4">
                  <c:v>173.69491525423729</c:v>
                </c:pt>
                <c:pt idx="5">
                  <c:v>176.25655976676384</c:v>
                </c:pt>
                <c:pt idx="6">
                  <c:v>178.18925831202046</c:v>
                </c:pt>
                <c:pt idx="7">
                  <c:v>179.69931662870158</c:v>
                </c:pt>
                <c:pt idx="8">
                  <c:v>180.91170431211498</c:v>
                </c:pt>
                <c:pt idx="9">
                  <c:v>182.73756432246998</c:v>
                </c:pt>
              </c:numCache>
            </c:numRef>
          </c:yVal>
          <c:smooth val="0"/>
        </c:ser>
        <c:ser>
          <c:idx val="3"/>
          <c:order val="2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Produksjonskapasitet'!$T$44:$T$53</c:f>
              <c:numCache>
                <c:formatCode>0</c:formatCode>
                <c:ptCount val="10"/>
                <c:pt idx="0">
                  <c:v>221.59223300970874</c:v>
                </c:pt>
                <c:pt idx="1">
                  <c:v>242.70198675496687</c:v>
                </c:pt>
                <c:pt idx="2">
                  <c:v>253.6281407035176</c:v>
                </c:pt>
                <c:pt idx="3">
                  <c:v>260.30769230769232</c:v>
                </c:pt>
                <c:pt idx="4">
                  <c:v>264.81355932203394</c:v>
                </c:pt>
                <c:pt idx="5">
                  <c:v>268.05830903790087</c:v>
                </c:pt>
                <c:pt idx="6">
                  <c:v>270.50639386189255</c:v>
                </c:pt>
                <c:pt idx="7">
                  <c:v>272.41913439635533</c:v>
                </c:pt>
                <c:pt idx="8">
                  <c:v>273.95482546201231</c:v>
                </c:pt>
                <c:pt idx="9">
                  <c:v>276.26758147512862</c:v>
                </c:pt>
              </c:numCache>
            </c:numRef>
          </c:yVal>
          <c:smooth val="0"/>
        </c:ser>
        <c:ser>
          <c:idx val="0"/>
          <c:order val="3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Produksjonskapasitet'!$AH$4:$AH$13</c:f>
              <c:numCache>
                <c:formatCode>0</c:formatCode>
                <c:ptCount val="10"/>
                <c:pt idx="0">
                  <c:v>66.352941176470594</c:v>
                </c:pt>
                <c:pt idx="1">
                  <c:v>75.84</c:v>
                </c:pt>
                <c:pt idx="2">
                  <c:v>80.727272727272734</c:v>
                </c:pt>
                <c:pt idx="3">
                  <c:v>83.707317073170728</c:v>
                </c:pt>
                <c:pt idx="4">
                  <c:v>85.714285714285708</c:v>
                </c:pt>
                <c:pt idx="5">
                  <c:v>87.15789473684211</c:v>
                </c:pt>
                <c:pt idx="6">
                  <c:v>88.246153846153845</c:v>
                </c:pt>
                <c:pt idx="7">
                  <c:v>89.095890410958901</c:v>
                </c:pt>
                <c:pt idx="8">
                  <c:v>89.777777777777771</c:v>
                </c:pt>
                <c:pt idx="9">
                  <c:v>90.80412371134021</c:v>
                </c:pt>
              </c:numCache>
            </c:numRef>
          </c:yVal>
          <c:smooth val="0"/>
        </c:ser>
        <c:ser>
          <c:idx val="2"/>
          <c:order val="4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Produksjonskapasitet'!$AL$4:$AL$13</c:f>
              <c:numCache>
                <c:formatCode>0</c:formatCode>
                <c:ptCount val="10"/>
                <c:pt idx="0">
                  <c:v>48.923076923076913</c:v>
                </c:pt>
                <c:pt idx="1">
                  <c:v>63.789473684210527</c:v>
                </c:pt>
                <c:pt idx="2">
                  <c:v>71.52000000000001</c:v>
                </c:pt>
                <c:pt idx="3">
                  <c:v>76.258064516129025</c:v>
                </c:pt>
                <c:pt idx="4">
                  <c:v>79.459459459459453</c:v>
                </c:pt>
                <c:pt idx="5">
                  <c:v>81.767441860465127</c:v>
                </c:pt>
                <c:pt idx="6">
                  <c:v>83.510204081632637</c:v>
                </c:pt>
                <c:pt idx="7">
                  <c:v>84.872727272727275</c:v>
                </c:pt>
                <c:pt idx="8">
                  <c:v>85.967213114754102</c:v>
                </c:pt>
                <c:pt idx="9">
                  <c:v>87.61643835616438</c:v>
                </c:pt>
              </c:numCache>
            </c:numRef>
          </c:yVal>
          <c:smooth val="0"/>
        </c:ser>
        <c:ser>
          <c:idx val="4"/>
          <c:order val="5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Produksjonskapasitet'!$AH$24:$AH$33</c:f>
              <c:numCache>
                <c:formatCode>0</c:formatCode>
                <c:ptCount val="10"/>
                <c:pt idx="0">
                  <c:v>149.1764705882353</c:v>
                </c:pt>
                <c:pt idx="1">
                  <c:v>162.88000000000002</c:v>
                </c:pt>
                <c:pt idx="2">
                  <c:v>169.93939393939394</c:v>
                </c:pt>
                <c:pt idx="3">
                  <c:v>174.24390243902437</c:v>
                </c:pt>
                <c:pt idx="4">
                  <c:v>177.14285714285714</c:v>
                </c:pt>
                <c:pt idx="5">
                  <c:v>179.2280701754386</c:v>
                </c:pt>
                <c:pt idx="6">
                  <c:v>180.8</c:v>
                </c:pt>
                <c:pt idx="7">
                  <c:v>182.027397260274</c:v>
                </c:pt>
                <c:pt idx="8">
                  <c:v>183.01234567901236</c:v>
                </c:pt>
                <c:pt idx="9">
                  <c:v>184.49484536082474</c:v>
                </c:pt>
              </c:numCache>
            </c:numRef>
          </c:yVal>
          <c:smooth val="0"/>
        </c:ser>
        <c:ser>
          <c:idx val="6"/>
          <c:order val="6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Produksjonskapasitet'!$AL$24:$AL$33</c:f>
              <c:numCache>
                <c:formatCode>0</c:formatCode>
                <c:ptCount val="10"/>
                <c:pt idx="0">
                  <c:v>130.15384615384613</c:v>
                </c:pt>
                <c:pt idx="1">
                  <c:v>149.68421052631578</c:v>
                </c:pt>
                <c:pt idx="2">
                  <c:v>159.84000000000003</c:v>
                </c:pt>
                <c:pt idx="3">
                  <c:v>166.06451612903228</c:v>
                </c:pt>
                <c:pt idx="4">
                  <c:v>170.27027027027029</c:v>
                </c:pt>
                <c:pt idx="5">
                  <c:v>173.30232558139537</c:v>
                </c:pt>
                <c:pt idx="6">
                  <c:v>175.59183673469386</c:v>
                </c:pt>
                <c:pt idx="7">
                  <c:v>177.38181818181815</c:v>
                </c:pt>
                <c:pt idx="8">
                  <c:v>178.81967213114751</c:v>
                </c:pt>
                <c:pt idx="9">
                  <c:v>180.98630136986299</c:v>
                </c:pt>
              </c:numCache>
            </c:numRef>
          </c:yVal>
          <c:smooth val="0"/>
        </c:ser>
        <c:ser>
          <c:idx val="7"/>
          <c:order val="7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Produksjonskapasitet'!$AH$44:$AH$53</c:f>
              <c:numCache>
                <c:formatCode>0</c:formatCode>
                <c:ptCount val="10"/>
                <c:pt idx="0">
                  <c:v>232</c:v>
                </c:pt>
                <c:pt idx="1">
                  <c:v>249.92</c:v>
                </c:pt>
                <c:pt idx="2">
                  <c:v>259.15151515151513</c:v>
                </c:pt>
                <c:pt idx="3">
                  <c:v>264.78048780487802</c:v>
                </c:pt>
                <c:pt idx="4">
                  <c:v>268.57142857142856</c:v>
                </c:pt>
                <c:pt idx="5">
                  <c:v>271.29824561403507</c:v>
                </c:pt>
                <c:pt idx="6">
                  <c:v>273.35384615384618</c:v>
                </c:pt>
                <c:pt idx="7">
                  <c:v>274.95890410958901</c:v>
                </c:pt>
                <c:pt idx="8">
                  <c:v>276.24691358024694</c:v>
                </c:pt>
                <c:pt idx="9">
                  <c:v>278.18556701030928</c:v>
                </c:pt>
              </c:numCache>
            </c:numRef>
          </c:yVal>
          <c:smooth val="0"/>
        </c:ser>
        <c:ser>
          <c:idx val="8"/>
          <c:order val="8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Produksjonskapasitet'!$AL$44:$AL$53</c:f>
              <c:numCache>
                <c:formatCode>0</c:formatCode>
                <c:ptCount val="10"/>
                <c:pt idx="0">
                  <c:v>211.38461538461536</c:v>
                </c:pt>
                <c:pt idx="1">
                  <c:v>235.57894736842104</c:v>
                </c:pt>
                <c:pt idx="2">
                  <c:v>248.16000000000003</c:v>
                </c:pt>
                <c:pt idx="3">
                  <c:v>255.87096774193552</c:v>
                </c:pt>
                <c:pt idx="4">
                  <c:v>261.08108108108109</c:v>
                </c:pt>
                <c:pt idx="5">
                  <c:v>264.83720930232562</c:v>
                </c:pt>
                <c:pt idx="6">
                  <c:v>267.67346938775506</c:v>
                </c:pt>
                <c:pt idx="7">
                  <c:v>269.89090909090908</c:v>
                </c:pt>
                <c:pt idx="8">
                  <c:v>271.67213114754094</c:v>
                </c:pt>
                <c:pt idx="9">
                  <c:v>274.35616438356163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917520"/>
        <c:axId val="497348904"/>
      </c:scatterChart>
      <c:valAx>
        <c:axId val="495917520"/>
        <c:scaling>
          <c:orientation val="minMax"/>
          <c:max val="24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Filtersykluslengde (h)</a:t>
                </a:r>
              </a:p>
            </c:rich>
          </c:tx>
          <c:layout>
            <c:manualLayout>
              <c:xMode val="edge"/>
              <c:yMode val="edge"/>
              <c:x val="0.44874405974202308"/>
              <c:y val="0.93009138917876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7348904"/>
        <c:crosses val="autoZero"/>
        <c:crossBetween val="midCat"/>
        <c:majorUnit val="2"/>
      </c:valAx>
      <c:valAx>
        <c:axId val="497348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Netto</a:t>
                </a:r>
                <a:r>
                  <a:rPr lang="nb-NO" sz="1000" baseline="0"/>
                  <a:t> v</a:t>
                </a:r>
                <a:r>
                  <a:rPr lang="nb-NO" sz="1000"/>
                  <a:t>annproduksjon (m</a:t>
                </a:r>
                <a:r>
                  <a:rPr lang="nb-NO" sz="1000" baseline="30000"/>
                  <a:t>3</a:t>
                </a:r>
                <a:r>
                  <a:rPr lang="nb-NO" sz="1000"/>
                  <a:t>/m</a:t>
                </a:r>
                <a:r>
                  <a:rPr lang="nb-NO" sz="1000" baseline="30000"/>
                  <a:t>2</a:t>
                </a:r>
                <a:r>
                  <a:rPr lang="nb-NO" sz="1000"/>
                  <a:t> døgn)</a:t>
                </a:r>
              </a:p>
            </c:rich>
          </c:tx>
          <c:layout>
            <c:manualLayout>
              <c:xMode val="edge"/>
              <c:yMode val="edge"/>
              <c:x val="1.5614392396469789E-2"/>
              <c:y val="3.900705182936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5917520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1839782756279"/>
          <c:y val="5.004743382980742E-2"/>
          <c:w val="0.79361846571622541"/>
          <c:h val="0.8009638554216868"/>
        </c:manualLayout>
      </c:layout>
      <c:scatterChart>
        <c:scatterStyle val="lineMarker"/>
        <c:varyColors val="0"/>
        <c:ser>
          <c:idx val="5"/>
          <c:order val="0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Produksjonskapasitet'!$T$4:$T$13</c:f>
              <c:numCache>
                <c:formatCode>0</c:formatCode>
                <c:ptCount val="10"/>
                <c:pt idx="0">
                  <c:v>57.553398058252426</c:v>
                </c:pt>
                <c:pt idx="1">
                  <c:v>69.774834437086085</c:v>
                </c:pt>
                <c:pt idx="2">
                  <c:v>76.100502512562826</c:v>
                </c:pt>
                <c:pt idx="3">
                  <c:v>79.967611336032391</c:v>
                </c:pt>
                <c:pt idx="4">
                  <c:v>82.576271186440678</c:v>
                </c:pt>
                <c:pt idx="5">
                  <c:v>84.45481049562683</c:v>
                </c:pt>
                <c:pt idx="6">
                  <c:v>85.872122762148337</c:v>
                </c:pt>
                <c:pt idx="7">
                  <c:v>86.97949886104783</c:v>
                </c:pt>
                <c:pt idx="8">
                  <c:v>87.868583162217661</c:v>
                </c:pt>
                <c:pt idx="9">
                  <c:v>89.20754716981132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Produksjonskapasitet'!$T$24:$T$33</c:f>
              <c:numCache>
                <c:formatCode>0</c:formatCode>
                <c:ptCount val="10"/>
                <c:pt idx="0">
                  <c:v>139.57281553398056</c:v>
                </c:pt>
                <c:pt idx="1">
                  <c:v>156.23841059602648</c:v>
                </c:pt>
                <c:pt idx="2">
                  <c:v>164.8643216080402</c:v>
                </c:pt>
                <c:pt idx="3">
                  <c:v>170.13765182186236</c:v>
                </c:pt>
                <c:pt idx="4">
                  <c:v>173.69491525423729</c:v>
                </c:pt>
                <c:pt idx="5">
                  <c:v>176.25655976676384</c:v>
                </c:pt>
                <c:pt idx="6">
                  <c:v>178.18925831202046</c:v>
                </c:pt>
                <c:pt idx="7">
                  <c:v>179.69931662870158</c:v>
                </c:pt>
                <c:pt idx="8">
                  <c:v>180.91170431211498</c:v>
                </c:pt>
                <c:pt idx="9">
                  <c:v>182.73756432246998</c:v>
                </c:pt>
              </c:numCache>
            </c:numRef>
          </c:yVal>
          <c:smooth val="0"/>
        </c:ser>
        <c:ser>
          <c:idx val="3"/>
          <c:order val="2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Produksjonskapasitet'!$T$44:$T$53</c:f>
              <c:numCache>
                <c:formatCode>0</c:formatCode>
                <c:ptCount val="10"/>
                <c:pt idx="0">
                  <c:v>221.59223300970874</c:v>
                </c:pt>
                <c:pt idx="1">
                  <c:v>242.70198675496687</c:v>
                </c:pt>
                <c:pt idx="2">
                  <c:v>253.6281407035176</c:v>
                </c:pt>
                <c:pt idx="3">
                  <c:v>260.30769230769232</c:v>
                </c:pt>
                <c:pt idx="4">
                  <c:v>264.81355932203394</c:v>
                </c:pt>
                <c:pt idx="5">
                  <c:v>268.05830903790087</c:v>
                </c:pt>
                <c:pt idx="6">
                  <c:v>270.50639386189255</c:v>
                </c:pt>
                <c:pt idx="7">
                  <c:v>272.41913439635533</c:v>
                </c:pt>
                <c:pt idx="8">
                  <c:v>273.95482546201231</c:v>
                </c:pt>
                <c:pt idx="9">
                  <c:v>276.26758147512862</c:v>
                </c:pt>
              </c:numCache>
            </c:numRef>
          </c:yVal>
          <c:smooth val="0"/>
        </c:ser>
        <c:ser>
          <c:idx val="0"/>
          <c:order val="3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Produksjonskapasitet'!$AB$4:$AB$13</c:f>
              <c:numCache>
                <c:formatCode>0</c:formatCode>
                <c:ptCount val="10"/>
                <c:pt idx="0">
                  <c:v>68.038834951456309</c:v>
                </c:pt>
                <c:pt idx="1">
                  <c:v>76.927152317880797</c:v>
                </c:pt>
                <c:pt idx="2">
                  <c:v>81.527638190954775</c:v>
                </c:pt>
                <c:pt idx="3">
                  <c:v>84.34008097165993</c:v>
                </c:pt>
                <c:pt idx="4">
                  <c:v>86.237288135593218</c:v>
                </c:pt>
                <c:pt idx="5">
                  <c:v>87.603498542274053</c:v>
                </c:pt>
                <c:pt idx="6">
                  <c:v>88.63427109974424</c:v>
                </c:pt>
                <c:pt idx="7">
                  <c:v>89.439635535307517</c:v>
                </c:pt>
                <c:pt idx="8">
                  <c:v>90.086242299794662</c:v>
                </c:pt>
                <c:pt idx="9">
                  <c:v>91.060034305317316</c:v>
                </c:pt>
              </c:numCache>
            </c:numRef>
          </c:yVal>
          <c:smooth val="0"/>
        </c:ser>
        <c:ser>
          <c:idx val="2"/>
          <c:order val="4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Produksjonskapasitet'!$AF$4:$AF$13</c:f>
              <c:numCache>
                <c:formatCode>0</c:formatCode>
                <c:ptCount val="10"/>
                <c:pt idx="0">
                  <c:v>47.067961165048537</c:v>
                </c:pt>
                <c:pt idx="1">
                  <c:v>62.622516556291387</c:v>
                </c:pt>
                <c:pt idx="2">
                  <c:v>70.673366834170864</c:v>
                </c:pt>
                <c:pt idx="3">
                  <c:v>75.595141700404866</c:v>
                </c:pt>
                <c:pt idx="4">
                  <c:v>78.915254237288138</c:v>
                </c:pt>
                <c:pt idx="5">
                  <c:v>81.306122448979593</c:v>
                </c:pt>
                <c:pt idx="6">
                  <c:v>83.109974424552419</c:v>
                </c:pt>
                <c:pt idx="7">
                  <c:v>84.519362186788143</c:v>
                </c:pt>
                <c:pt idx="8">
                  <c:v>85.650924024640659</c:v>
                </c:pt>
                <c:pt idx="9">
                  <c:v>87.355060034305311</c:v>
                </c:pt>
              </c:numCache>
            </c:numRef>
          </c:yVal>
          <c:smooth val="0"/>
        </c:ser>
        <c:ser>
          <c:idx val="4"/>
          <c:order val="5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Produksjonskapasitet'!$AB$24:$AB$33</c:f>
              <c:numCache>
                <c:formatCode>0</c:formatCode>
                <c:ptCount val="10"/>
                <c:pt idx="0">
                  <c:v>150.05825242718444</c:v>
                </c:pt>
                <c:pt idx="1">
                  <c:v>163.39072847682118</c:v>
                </c:pt>
                <c:pt idx="2">
                  <c:v>170.29145728643218</c:v>
                </c:pt>
                <c:pt idx="3">
                  <c:v>174.5101214574899</c:v>
                </c:pt>
                <c:pt idx="4">
                  <c:v>177.35593220338984</c:v>
                </c:pt>
                <c:pt idx="5">
                  <c:v>179.40524781341108</c:v>
                </c:pt>
                <c:pt idx="6">
                  <c:v>180.95140664961636</c:v>
                </c:pt>
                <c:pt idx="7">
                  <c:v>182.15945330296125</c:v>
                </c:pt>
                <c:pt idx="8">
                  <c:v>183.12936344969199</c:v>
                </c:pt>
                <c:pt idx="9">
                  <c:v>184.59005145797599</c:v>
                </c:pt>
              </c:numCache>
            </c:numRef>
          </c:yVal>
          <c:smooth val="0"/>
        </c:ser>
        <c:ser>
          <c:idx val="6"/>
          <c:order val="6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Produksjonskapasitet'!$AF$24:$AF$33</c:f>
              <c:numCache>
                <c:formatCode>0</c:formatCode>
                <c:ptCount val="10"/>
                <c:pt idx="0">
                  <c:v>129.08737864077668</c:v>
                </c:pt>
                <c:pt idx="1">
                  <c:v>149.08609271523179</c:v>
                </c:pt>
                <c:pt idx="2">
                  <c:v>159.43718592964825</c:v>
                </c:pt>
                <c:pt idx="3">
                  <c:v>165.76518218623482</c:v>
                </c:pt>
                <c:pt idx="4">
                  <c:v>170.03389830508476</c:v>
                </c:pt>
                <c:pt idx="5">
                  <c:v>173.10787172011663</c:v>
                </c:pt>
                <c:pt idx="6">
                  <c:v>175.42710997442455</c:v>
                </c:pt>
                <c:pt idx="7">
                  <c:v>177.23917995444191</c:v>
                </c:pt>
                <c:pt idx="8">
                  <c:v>178.69404517453799</c:v>
                </c:pt>
                <c:pt idx="9">
                  <c:v>180.88507718696397</c:v>
                </c:pt>
              </c:numCache>
            </c:numRef>
          </c:yVal>
          <c:smooth val="0"/>
        </c:ser>
        <c:ser>
          <c:idx val="7"/>
          <c:order val="7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Produksjonskapasitet'!$AB$44:$AB$53</c:f>
              <c:numCache>
                <c:formatCode>0</c:formatCode>
                <c:ptCount val="10"/>
                <c:pt idx="0">
                  <c:v>232.07766990291262</c:v>
                </c:pt>
                <c:pt idx="1">
                  <c:v>249.85430463576157</c:v>
                </c:pt>
                <c:pt idx="2">
                  <c:v>259.05527638190955</c:v>
                </c:pt>
                <c:pt idx="3">
                  <c:v>264.68016194331983</c:v>
                </c:pt>
                <c:pt idx="4">
                  <c:v>268.47457627118644</c:v>
                </c:pt>
                <c:pt idx="5">
                  <c:v>271.20699708454811</c:v>
                </c:pt>
                <c:pt idx="6">
                  <c:v>273.26854219948848</c:v>
                </c:pt>
                <c:pt idx="7">
                  <c:v>274.879271070615</c:v>
                </c:pt>
                <c:pt idx="8">
                  <c:v>276.17248459958932</c:v>
                </c:pt>
                <c:pt idx="9">
                  <c:v>278.12006861063463</c:v>
                </c:pt>
              </c:numCache>
            </c:numRef>
          </c:yVal>
          <c:smooth val="0"/>
        </c:ser>
        <c:ser>
          <c:idx val="8"/>
          <c:order val="8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Produksjonskapasitet'!$AF$44:$AF$53</c:f>
              <c:numCache>
                <c:formatCode>0</c:formatCode>
                <c:ptCount val="10"/>
                <c:pt idx="0">
                  <c:v>211.10679611650485</c:v>
                </c:pt>
                <c:pt idx="1">
                  <c:v>235.54966887417217</c:v>
                </c:pt>
                <c:pt idx="2">
                  <c:v>248.20100502512565</c:v>
                </c:pt>
                <c:pt idx="3">
                  <c:v>255.93522267206478</c:v>
                </c:pt>
                <c:pt idx="4">
                  <c:v>261.15254237288138</c:v>
                </c:pt>
                <c:pt idx="5">
                  <c:v>264.90962099125363</c:v>
                </c:pt>
                <c:pt idx="6">
                  <c:v>267.74424552429667</c:v>
                </c:pt>
                <c:pt idx="7">
                  <c:v>269.95899772209566</c:v>
                </c:pt>
                <c:pt idx="8">
                  <c:v>271.73716632443529</c:v>
                </c:pt>
                <c:pt idx="9">
                  <c:v>274.41509433962261</c:v>
                </c:pt>
              </c:numCache>
            </c:numRef>
          </c:yVal>
          <c:smooth val="0"/>
        </c:ser>
        <c:ser>
          <c:idx val="9"/>
          <c:order val="9"/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Produksjonskapasitet'!$Z$4:$Z$13</c:f>
              <c:numCache>
                <c:formatCode>0</c:formatCode>
                <c:ptCount val="10"/>
                <c:pt idx="0">
                  <c:v>82.019417475728147</c:v>
                </c:pt>
                <c:pt idx="1">
                  <c:v>86.463576158940398</c:v>
                </c:pt>
                <c:pt idx="2">
                  <c:v>88.763819095477388</c:v>
                </c:pt>
                <c:pt idx="3">
                  <c:v>90.170040485829958</c:v>
                </c:pt>
                <c:pt idx="4">
                  <c:v>91.118644067796609</c:v>
                </c:pt>
                <c:pt idx="5">
                  <c:v>91.801749271137027</c:v>
                </c:pt>
                <c:pt idx="6">
                  <c:v>92.31713554987212</c:v>
                </c:pt>
                <c:pt idx="7">
                  <c:v>92.719817767653751</c:v>
                </c:pt>
                <c:pt idx="8">
                  <c:v>93.043121149897331</c:v>
                </c:pt>
                <c:pt idx="9">
                  <c:v>93.530017152658658</c:v>
                </c:pt>
              </c:numCache>
            </c:numRef>
          </c:yVal>
          <c:smooth val="0"/>
        </c:ser>
        <c:ser>
          <c:idx val="10"/>
          <c:order val="10"/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Produksjonskapasitet'!$Z$24:$Z$33</c:f>
              <c:numCache>
                <c:formatCode>0</c:formatCode>
                <c:ptCount val="10"/>
                <c:pt idx="0">
                  <c:v>164.03883495145629</c:v>
                </c:pt>
                <c:pt idx="1">
                  <c:v>172.9271523178808</c:v>
                </c:pt>
                <c:pt idx="2">
                  <c:v>177.52763819095478</c:v>
                </c:pt>
                <c:pt idx="3">
                  <c:v>180.34008097165992</c:v>
                </c:pt>
                <c:pt idx="4">
                  <c:v>182.23728813559322</c:v>
                </c:pt>
                <c:pt idx="5">
                  <c:v>183.60349854227405</c:v>
                </c:pt>
                <c:pt idx="6">
                  <c:v>184.63427109974424</c:v>
                </c:pt>
                <c:pt idx="7">
                  <c:v>185.4396355353075</c:v>
                </c:pt>
                <c:pt idx="8">
                  <c:v>186.08624229979466</c:v>
                </c:pt>
                <c:pt idx="9">
                  <c:v>187.06003430531732</c:v>
                </c:pt>
              </c:numCache>
            </c:numRef>
          </c:yVal>
          <c:smooth val="0"/>
        </c:ser>
        <c:ser>
          <c:idx val="11"/>
          <c:order val="11"/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Produksjonskapasitet'!$Z$44:$Z$53</c:f>
              <c:numCache>
                <c:formatCode>0</c:formatCode>
                <c:ptCount val="10"/>
                <c:pt idx="0">
                  <c:v>246.05825242718444</c:v>
                </c:pt>
                <c:pt idx="1">
                  <c:v>259.39072847682115</c:v>
                </c:pt>
                <c:pt idx="2">
                  <c:v>266.29145728643221</c:v>
                </c:pt>
                <c:pt idx="3">
                  <c:v>270.5101214574899</c:v>
                </c:pt>
                <c:pt idx="4">
                  <c:v>273.35593220338984</c:v>
                </c:pt>
                <c:pt idx="5">
                  <c:v>275.40524781341111</c:v>
                </c:pt>
                <c:pt idx="6">
                  <c:v>276.95140664961633</c:v>
                </c:pt>
                <c:pt idx="7">
                  <c:v>278.15945330296125</c:v>
                </c:pt>
                <c:pt idx="8">
                  <c:v>279.12936344969199</c:v>
                </c:pt>
                <c:pt idx="9">
                  <c:v>280.59005145797596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65400"/>
        <c:axId val="495917024"/>
      </c:scatterChart>
      <c:valAx>
        <c:axId val="496265400"/>
        <c:scaling>
          <c:orientation val="minMax"/>
          <c:max val="24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Filtersykluslengde (h)</a:t>
                </a:r>
              </a:p>
            </c:rich>
          </c:tx>
          <c:layout>
            <c:manualLayout>
              <c:xMode val="edge"/>
              <c:yMode val="edge"/>
              <c:x val="0.44874405974202308"/>
              <c:y val="0.93009138917876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5917024"/>
        <c:crosses val="autoZero"/>
        <c:crossBetween val="midCat"/>
        <c:majorUnit val="2"/>
      </c:valAx>
      <c:valAx>
        <c:axId val="4959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Netto</a:t>
                </a:r>
                <a:r>
                  <a:rPr lang="nb-NO" sz="1000" baseline="0"/>
                  <a:t> v</a:t>
                </a:r>
                <a:r>
                  <a:rPr lang="nb-NO" sz="1000"/>
                  <a:t>annproduksjon (m</a:t>
                </a:r>
                <a:r>
                  <a:rPr lang="nb-NO" sz="1000" baseline="30000"/>
                  <a:t>3</a:t>
                </a:r>
                <a:r>
                  <a:rPr lang="nb-NO" sz="1000"/>
                  <a:t>/m</a:t>
                </a:r>
                <a:r>
                  <a:rPr lang="nb-NO" sz="1000" baseline="30000"/>
                  <a:t>2</a:t>
                </a:r>
                <a:r>
                  <a:rPr lang="nb-NO" sz="1000"/>
                  <a:t> døgn)</a:t>
                </a:r>
              </a:p>
            </c:rich>
          </c:tx>
          <c:layout>
            <c:manualLayout>
              <c:xMode val="edge"/>
              <c:yMode val="edge"/>
              <c:x val="1.5614392396469789E-2"/>
              <c:y val="3.900705182936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6265400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1839782756279"/>
          <c:y val="5.004743382980742E-2"/>
          <c:w val="0.79361846571622541"/>
          <c:h val="0.8009638554216868"/>
        </c:manualLayout>
      </c:layout>
      <c:scatterChart>
        <c:scatterStyle val="lineMarker"/>
        <c:varyColors val="0"/>
        <c:ser>
          <c:idx val="5"/>
          <c:order val="0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Produksjonskapasitet'!$T$4:$T$13</c:f>
              <c:numCache>
                <c:formatCode>0</c:formatCode>
                <c:ptCount val="10"/>
                <c:pt idx="0">
                  <c:v>57.553398058252426</c:v>
                </c:pt>
                <c:pt idx="1">
                  <c:v>69.774834437086085</c:v>
                </c:pt>
                <c:pt idx="2">
                  <c:v>76.100502512562826</c:v>
                </c:pt>
                <c:pt idx="3">
                  <c:v>79.967611336032391</c:v>
                </c:pt>
                <c:pt idx="4">
                  <c:v>82.576271186440678</c:v>
                </c:pt>
                <c:pt idx="5">
                  <c:v>84.45481049562683</c:v>
                </c:pt>
                <c:pt idx="6">
                  <c:v>85.872122762148337</c:v>
                </c:pt>
                <c:pt idx="7">
                  <c:v>86.97949886104783</c:v>
                </c:pt>
                <c:pt idx="8">
                  <c:v>87.868583162217661</c:v>
                </c:pt>
                <c:pt idx="9">
                  <c:v>89.20754716981132</c:v>
                </c:pt>
              </c:numCache>
            </c:numRef>
          </c:yVal>
          <c:smooth val="0"/>
        </c:ser>
        <c:ser>
          <c:idx val="1"/>
          <c:order val="1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Produksjonskapasitet'!$T$24:$T$33</c:f>
              <c:numCache>
                <c:formatCode>0</c:formatCode>
                <c:ptCount val="10"/>
                <c:pt idx="0">
                  <c:v>139.57281553398056</c:v>
                </c:pt>
                <c:pt idx="1">
                  <c:v>156.23841059602648</c:v>
                </c:pt>
                <c:pt idx="2">
                  <c:v>164.8643216080402</c:v>
                </c:pt>
                <c:pt idx="3">
                  <c:v>170.13765182186236</c:v>
                </c:pt>
                <c:pt idx="4">
                  <c:v>173.69491525423729</c:v>
                </c:pt>
                <c:pt idx="5">
                  <c:v>176.25655976676384</c:v>
                </c:pt>
                <c:pt idx="6">
                  <c:v>178.18925831202046</c:v>
                </c:pt>
                <c:pt idx="7">
                  <c:v>179.69931662870158</c:v>
                </c:pt>
                <c:pt idx="8">
                  <c:v>180.91170431211498</c:v>
                </c:pt>
                <c:pt idx="9">
                  <c:v>182.73756432246998</c:v>
                </c:pt>
              </c:numCache>
            </c:numRef>
          </c:yVal>
          <c:smooth val="0"/>
        </c:ser>
        <c:ser>
          <c:idx val="3"/>
          <c:order val="2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Produksjonskapasitet'!$T$44:$T$53</c:f>
              <c:numCache>
                <c:formatCode>0</c:formatCode>
                <c:ptCount val="10"/>
                <c:pt idx="0">
                  <c:v>221.59223300970874</c:v>
                </c:pt>
                <c:pt idx="1">
                  <c:v>242.70198675496687</c:v>
                </c:pt>
                <c:pt idx="2">
                  <c:v>253.6281407035176</c:v>
                </c:pt>
                <c:pt idx="3">
                  <c:v>260.30769230769232</c:v>
                </c:pt>
                <c:pt idx="4">
                  <c:v>264.81355932203394</c:v>
                </c:pt>
                <c:pt idx="5">
                  <c:v>268.05830903790087</c:v>
                </c:pt>
                <c:pt idx="6">
                  <c:v>270.50639386189255</c:v>
                </c:pt>
                <c:pt idx="7">
                  <c:v>272.41913439635533</c:v>
                </c:pt>
                <c:pt idx="8">
                  <c:v>273.95482546201231</c:v>
                </c:pt>
                <c:pt idx="9">
                  <c:v>276.26758147512862</c:v>
                </c:pt>
              </c:numCache>
            </c:numRef>
          </c:yVal>
          <c:smooth val="0"/>
        </c:ser>
        <c:ser>
          <c:idx val="0"/>
          <c:order val="3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Produksjonskapasitet'!$AN$4:$AN$13</c:f>
              <c:numCache>
                <c:formatCode>0</c:formatCode>
                <c:ptCount val="10"/>
                <c:pt idx="0">
                  <c:v>58.693069306930695</c:v>
                </c:pt>
                <c:pt idx="1">
                  <c:v>70.711409395973163</c:v>
                </c:pt>
                <c:pt idx="2">
                  <c:v>76.873096446700501</c:v>
                </c:pt>
                <c:pt idx="3">
                  <c:v>80.620408163265296</c:v>
                </c:pt>
                <c:pt idx="4">
                  <c:v>83.13993174061433</c:v>
                </c:pt>
                <c:pt idx="5">
                  <c:v>84.950146627565985</c:v>
                </c:pt>
                <c:pt idx="6">
                  <c:v>86.313624678663246</c:v>
                </c:pt>
                <c:pt idx="7">
                  <c:v>87.377574370709382</c:v>
                </c:pt>
                <c:pt idx="8">
                  <c:v>88.230927835051546</c:v>
                </c:pt>
                <c:pt idx="9">
                  <c:v>89.514629948364899</c:v>
                </c:pt>
              </c:numCache>
            </c:numRef>
          </c:yVal>
          <c:smooth val="0"/>
        </c:ser>
        <c:ser>
          <c:idx val="2"/>
          <c:order val="4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Produksjonskapasitet'!$AR$4:$AR$13</c:f>
              <c:numCache>
                <c:formatCode>0</c:formatCode>
                <c:ptCount val="10"/>
                <c:pt idx="0">
                  <c:v>56.457142857142856</c:v>
                </c:pt>
                <c:pt idx="1">
                  <c:v>68.862745098039213</c:v>
                </c:pt>
                <c:pt idx="2">
                  <c:v>75.343283582089555</c:v>
                </c:pt>
                <c:pt idx="3">
                  <c:v>79.325301204819283</c:v>
                </c:pt>
                <c:pt idx="4">
                  <c:v>82.020202020202021</c:v>
                </c:pt>
                <c:pt idx="5">
                  <c:v>83.96521739130435</c:v>
                </c:pt>
                <c:pt idx="6">
                  <c:v>85.435114503816791</c:v>
                </c:pt>
                <c:pt idx="7">
                  <c:v>86.585034013605437</c:v>
                </c:pt>
                <c:pt idx="8">
                  <c:v>87.509202453987726</c:v>
                </c:pt>
                <c:pt idx="9">
                  <c:v>88.902564102564099</c:v>
                </c:pt>
              </c:numCache>
            </c:numRef>
          </c:yVal>
          <c:smooth val="0"/>
        </c:ser>
        <c:ser>
          <c:idx val="4"/>
          <c:order val="5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Produksjonskapasitet'!$AN$24:$AN$33</c:f>
              <c:numCache>
                <c:formatCode>0</c:formatCode>
                <c:ptCount val="10"/>
                <c:pt idx="0">
                  <c:v>142.33663366336634</c:v>
                </c:pt>
                <c:pt idx="1">
                  <c:v>158.33557046979865</c:v>
                </c:pt>
                <c:pt idx="2">
                  <c:v>166.53807106598984</c:v>
                </c:pt>
                <c:pt idx="3">
                  <c:v>171.5265306122449</c:v>
                </c:pt>
                <c:pt idx="4">
                  <c:v>174.88054607508531</c:v>
                </c:pt>
                <c:pt idx="5">
                  <c:v>177.29032258064515</c:v>
                </c:pt>
                <c:pt idx="6">
                  <c:v>179.10539845758356</c:v>
                </c:pt>
                <c:pt idx="7">
                  <c:v>180.52173913043478</c:v>
                </c:pt>
                <c:pt idx="8">
                  <c:v>181.65773195876289</c:v>
                </c:pt>
                <c:pt idx="9">
                  <c:v>183.36660929432014</c:v>
                </c:pt>
              </c:numCache>
            </c:numRef>
          </c:yVal>
          <c:smooth val="0"/>
        </c:ser>
        <c:ser>
          <c:idx val="6"/>
          <c:order val="6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Produksjonskapasitet'!$AR$24:$AR$33</c:f>
              <c:numCache>
                <c:formatCode>0</c:formatCode>
                <c:ptCount val="10"/>
                <c:pt idx="0">
                  <c:v>136.91428571428571</c:v>
                </c:pt>
                <c:pt idx="1">
                  <c:v>154.19607843137254</c:v>
                </c:pt>
                <c:pt idx="2">
                  <c:v>163.22388059701493</c:v>
                </c:pt>
                <c:pt idx="3">
                  <c:v>168.77108433734941</c:v>
                </c:pt>
                <c:pt idx="4">
                  <c:v>172.52525252525251</c:v>
                </c:pt>
                <c:pt idx="5">
                  <c:v>175.23478260869564</c:v>
                </c:pt>
                <c:pt idx="6">
                  <c:v>177.2824427480916</c:v>
                </c:pt>
                <c:pt idx="7">
                  <c:v>178.8843537414966</c:v>
                </c:pt>
                <c:pt idx="8">
                  <c:v>180.17177914110428</c:v>
                </c:pt>
                <c:pt idx="9">
                  <c:v>182.11282051282052</c:v>
                </c:pt>
              </c:numCache>
            </c:numRef>
          </c:yVal>
          <c:smooth val="0"/>
        </c:ser>
        <c:ser>
          <c:idx val="7"/>
          <c:order val="7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Produksjonskapasitet'!$AN$44:$AN$53</c:f>
              <c:numCache>
                <c:formatCode>0</c:formatCode>
                <c:ptCount val="10"/>
                <c:pt idx="0">
                  <c:v>225.980198019802</c:v>
                </c:pt>
                <c:pt idx="1">
                  <c:v>245.95973154362417</c:v>
                </c:pt>
                <c:pt idx="2">
                  <c:v>256.20304568527916</c:v>
                </c:pt>
                <c:pt idx="3">
                  <c:v>262.43265306122447</c:v>
                </c:pt>
                <c:pt idx="4">
                  <c:v>266.6211604095563</c:v>
                </c:pt>
                <c:pt idx="5">
                  <c:v>269.63049853372434</c:v>
                </c:pt>
                <c:pt idx="6">
                  <c:v>271.89717223650388</c:v>
                </c:pt>
                <c:pt idx="7">
                  <c:v>273.66590389016022</c:v>
                </c:pt>
                <c:pt idx="8">
                  <c:v>275.08453608247424</c:v>
                </c:pt>
                <c:pt idx="9">
                  <c:v>277.21858864027541</c:v>
                </c:pt>
              </c:numCache>
            </c:numRef>
          </c:yVal>
          <c:smooth val="0"/>
        </c:ser>
        <c:ser>
          <c:idx val="8"/>
          <c:order val="8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Produksjonskapasitet'!$AR$44:$AR$53</c:f>
              <c:numCache>
                <c:formatCode>0</c:formatCode>
                <c:ptCount val="10"/>
                <c:pt idx="0">
                  <c:v>217.37142857142857</c:v>
                </c:pt>
                <c:pt idx="1">
                  <c:v>239.52941176470588</c:v>
                </c:pt>
                <c:pt idx="2">
                  <c:v>251.1044776119403</c:v>
                </c:pt>
                <c:pt idx="3">
                  <c:v>258.2168674698795</c:v>
                </c:pt>
                <c:pt idx="4">
                  <c:v>263.030303030303</c:v>
                </c:pt>
                <c:pt idx="5">
                  <c:v>266.50434782608698</c:v>
                </c:pt>
                <c:pt idx="6">
                  <c:v>269.12977099236639</c:v>
                </c:pt>
                <c:pt idx="7">
                  <c:v>271.18367346938777</c:v>
                </c:pt>
                <c:pt idx="8">
                  <c:v>272.83435582822085</c:v>
                </c:pt>
                <c:pt idx="9">
                  <c:v>275.32307692307694</c:v>
                </c:pt>
              </c:numCache>
            </c:numRef>
          </c:yVal>
          <c:smooth val="0"/>
        </c:ser>
        <c:ser>
          <c:idx val="9"/>
          <c:order val="9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Produksjonskapasitet'!$AT$4:$AT$13</c:f>
              <c:numCache>
                <c:formatCode>0</c:formatCode>
                <c:ptCount val="10"/>
                <c:pt idx="0">
                  <c:v>53.405405405405403</c:v>
                </c:pt>
                <c:pt idx="1">
                  <c:v>66.264150943396231</c:v>
                </c:pt>
                <c:pt idx="2">
                  <c:v>73.159420289855078</c:v>
                </c:pt>
                <c:pt idx="3">
                  <c:v>77.45882352941176</c:v>
                </c:pt>
                <c:pt idx="4">
                  <c:v>80.396039603960389</c:v>
                </c:pt>
                <c:pt idx="5">
                  <c:v>82.529914529914535</c:v>
                </c:pt>
                <c:pt idx="6">
                  <c:v>84.150375939849624</c:v>
                </c:pt>
                <c:pt idx="7">
                  <c:v>85.422818791946312</c:v>
                </c:pt>
                <c:pt idx="8">
                  <c:v>86.448484848484853</c:v>
                </c:pt>
                <c:pt idx="9">
                  <c:v>88</c:v>
                </c:pt>
              </c:numCache>
            </c:numRef>
          </c:yVal>
          <c:smooth val="0"/>
        </c:ser>
        <c:ser>
          <c:idx val="10"/>
          <c:order val="10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Produksjonskapasitet'!$AT$24:$AT$33</c:f>
              <c:numCache>
                <c:formatCode>0</c:formatCode>
                <c:ptCount val="10"/>
                <c:pt idx="0">
                  <c:v>129.51351351351352</c:v>
                </c:pt>
                <c:pt idx="1">
                  <c:v>148.37735849056602</c:v>
                </c:pt>
                <c:pt idx="2">
                  <c:v>158.49275362318841</c:v>
                </c:pt>
                <c:pt idx="3">
                  <c:v>164.8</c:v>
                </c:pt>
                <c:pt idx="4">
                  <c:v>169.1089108910891</c:v>
                </c:pt>
                <c:pt idx="5">
                  <c:v>172.23931623931625</c:v>
                </c:pt>
                <c:pt idx="6">
                  <c:v>174.61654135338347</c:v>
                </c:pt>
                <c:pt idx="7">
                  <c:v>176.48322147651007</c:v>
                </c:pt>
                <c:pt idx="8">
                  <c:v>177.9878787878788</c:v>
                </c:pt>
                <c:pt idx="9">
                  <c:v>180.26395939086294</c:v>
                </c:pt>
              </c:numCache>
            </c:numRef>
          </c:yVal>
          <c:smooth val="0"/>
        </c:ser>
        <c:ser>
          <c:idx val="11"/>
          <c:order val="11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Produksjonskapasitet'!$AT$44:$AT$53</c:f>
              <c:numCache>
                <c:formatCode>0</c:formatCode>
                <c:ptCount val="10"/>
                <c:pt idx="0">
                  <c:v>205.62162162162161</c:v>
                </c:pt>
                <c:pt idx="1">
                  <c:v>230.49056603773585</c:v>
                </c:pt>
                <c:pt idx="2">
                  <c:v>243.82608695652175</c:v>
                </c:pt>
                <c:pt idx="3">
                  <c:v>252.14117647058825</c:v>
                </c:pt>
                <c:pt idx="4">
                  <c:v>257.8217821782178</c:v>
                </c:pt>
                <c:pt idx="5">
                  <c:v>261.94871794871796</c:v>
                </c:pt>
                <c:pt idx="6">
                  <c:v>265.08270676691728</c:v>
                </c:pt>
                <c:pt idx="7">
                  <c:v>267.54362416107381</c:v>
                </c:pt>
                <c:pt idx="8">
                  <c:v>269.5272727272727</c:v>
                </c:pt>
                <c:pt idx="9">
                  <c:v>272.52791878172587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008752"/>
        <c:axId val="495009144"/>
      </c:scatterChart>
      <c:valAx>
        <c:axId val="495008752"/>
        <c:scaling>
          <c:orientation val="minMax"/>
          <c:max val="24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Filtersykluslengde (h)</a:t>
                </a:r>
              </a:p>
            </c:rich>
          </c:tx>
          <c:layout>
            <c:manualLayout>
              <c:xMode val="edge"/>
              <c:yMode val="edge"/>
              <c:x val="0.44874405974202308"/>
              <c:y val="0.93009138917876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5009144"/>
        <c:crosses val="autoZero"/>
        <c:crossBetween val="midCat"/>
        <c:majorUnit val="2"/>
      </c:valAx>
      <c:valAx>
        <c:axId val="495009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Netto</a:t>
                </a:r>
                <a:r>
                  <a:rPr lang="nb-NO" sz="1000" baseline="0"/>
                  <a:t> v</a:t>
                </a:r>
                <a:r>
                  <a:rPr lang="nb-NO" sz="1000"/>
                  <a:t>annproduksjon (m</a:t>
                </a:r>
                <a:r>
                  <a:rPr lang="nb-NO" sz="1000" baseline="30000"/>
                  <a:t>3</a:t>
                </a:r>
                <a:r>
                  <a:rPr lang="nb-NO" sz="1000"/>
                  <a:t>/m</a:t>
                </a:r>
                <a:r>
                  <a:rPr lang="nb-NO" sz="1000" baseline="30000"/>
                  <a:t>2</a:t>
                </a:r>
                <a:r>
                  <a:rPr lang="nb-NO" sz="1000"/>
                  <a:t> døgn)</a:t>
                </a:r>
              </a:p>
            </c:rich>
          </c:tx>
          <c:layout>
            <c:manualLayout>
              <c:xMode val="edge"/>
              <c:yMode val="edge"/>
              <c:x val="1.5614392396469789E-2"/>
              <c:y val="3.900705182936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5008752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1839782756279"/>
          <c:y val="5.004743382980742E-2"/>
          <c:w val="0.79361846571622541"/>
          <c:h val="0.8009638554216868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Produksjonskapasitet'!$AV$4:$AV$13</c:f>
              <c:numCache>
                <c:formatCode>0</c:formatCode>
                <c:ptCount val="10"/>
                <c:pt idx="0">
                  <c:v>30.792452830188683</c:v>
                </c:pt>
                <c:pt idx="1">
                  <c:v>51.116883116883116</c:v>
                </c:pt>
                <c:pt idx="2">
                  <c:v>61.782178217821787</c:v>
                </c:pt>
                <c:pt idx="3">
                  <c:v>68.352000000000004</c:v>
                </c:pt>
                <c:pt idx="4">
                  <c:v>72.805369127516798</c:v>
                </c:pt>
                <c:pt idx="5">
                  <c:v>76.02312138728324</c:v>
                </c:pt>
                <c:pt idx="6">
                  <c:v>78.456852791878163</c:v>
                </c:pt>
                <c:pt idx="7">
                  <c:v>80.361990950226243</c:v>
                </c:pt>
                <c:pt idx="8">
                  <c:v>81.89387755102041</c:v>
                </c:pt>
                <c:pt idx="9">
                  <c:v>84.204778156996582</c:v>
                </c:pt>
              </c:numCache>
            </c:numRef>
          </c:yVal>
          <c:smooth val="0"/>
        </c:ser>
        <c:ser>
          <c:idx val="2"/>
          <c:order val="1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Produksjonskapasitet'!$AX$4:$AX$13</c:f>
              <c:numCache>
                <c:formatCode>0</c:formatCode>
                <c:ptCount val="10"/>
                <c:pt idx="0">
                  <c:v>78.720000000000013</c:v>
                </c:pt>
                <c:pt idx="1">
                  <c:v>84.324324324324337</c:v>
                </c:pt>
                <c:pt idx="2">
                  <c:v>87.183673469387742</c:v>
                </c:pt>
                <c:pt idx="3">
                  <c:v>88.918032786885249</c:v>
                </c:pt>
                <c:pt idx="4">
                  <c:v>90.082191780821915</c:v>
                </c:pt>
                <c:pt idx="5">
                  <c:v>90.917647058823519</c:v>
                </c:pt>
                <c:pt idx="6">
                  <c:v>91.546391752577335</c:v>
                </c:pt>
                <c:pt idx="7">
                  <c:v>92.036697247706428</c:v>
                </c:pt>
                <c:pt idx="8">
                  <c:v>92.429752066115697</c:v>
                </c:pt>
                <c:pt idx="9">
                  <c:v>93.020689655172418</c:v>
                </c:pt>
              </c:numCache>
            </c:numRef>
          </c:yVal>
          <c:smooth val="0"/>
        </c:ser>
        <c:ser>
          <c:idx val="4"/>
          <c:order val="2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Produksjonskapasitet'!$AV$24:$AV$33</c:f>
              <c:numCache>
                <c:formatCode>0</c:formatCode>
                <c:ptCount val="10"/>
                <c:pt idx="0">
                  <c:v>106.86792452830188</c:v>
                </c:pt>
                <c:pt idx="1">
                  <c:v>133.40259740259742</c:v>
                </c:pt>
                <c:pt idx="2">
                  <c:v>147.32673267326734</c:v>
                </c:pt>
                <c:pt idx="3">
                  <c:v>155.904</c:v>
                </c:pt>
                <c:pt idx="4">
                  <c:v>161.71812080536913</c:v>
                </c:pt>
                <c:pt idx="5">
                  <c:v>165.91907514450867</c:v>
                </c:pt>
                <c:pt idx="6">
                  <c:v>169.09644670050761</c:v>
                </c:pt>
                <c:pt idx="7">
                  <c:v>171.58371040723981</c:v>
                </c:pt>
                <c:pt idx="8">
                  <c:v>173.58367346938775</c:v>
                </c:pt>
                <c:pt idx="9">
                  <c:v>176.60068259385665</c:v>
                </c:pt>
              </c:numCache>
            </c:numRef>
          </c:yVal>
          <c:smooth val="0"/>
        </c:ser>
        <c:ser>
          <c:idx val="5"/>
          <c:order val="3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Produksjonskapasitet'!$AX$24:$AX$33</c:f>
              <c:numCache>
                <c:formatCode>0</c:formatCode>
                <c:ptCount val="10"/>
                <c:pt idx="0">
                  <c:v>167.04000000000002</c:v>
                </c:pt>
                <c:pt idx="1">
                  <c:v>175.13513513513516</c:v>
                </c:pt>
                <c:pt idx="2">
                  <c:v>179.26530612244895</c:v>
                </c:pt>
                <c:pt idx="3">
                  <c:v>181.77049180327867</c:v>
                </c:pt>
                <c:pt idx="4">
                  <c:v>183.45205479452054</c:v>
                </c:pt>
                <c:pt idx="5">
                  <c:v>184.65882352941176</c:v>
                </c:pt>
                <c:pt idx="6">
                  <c:v>185.56701030927837</c:v>
                </c:pt>
                <c:pt idx="7">
                  <c:v>186.2752293577982</c:v>
                </c:pt>
                <c:pt idx="8">
                  <c:v>186.84297520661158</c:v>
                </c:pt>
                <c:pt idx="9">
                  <c:v>187.69655172413795</c:v>
                </c:pt>
              </c:numCache>
            </c:numRef>
          </c:yVal>
          <c:smooth val="0"/>
        </c:ser>
        <c:ser>
          <c:idx val="1"/>
          <c:order val="4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Produksjonskapasitet'!$AV$44:$AV$53</c:f>
              <c:numCache>
                <c:formatCode>0</c:formatCode>
                <c:ptCount val="10"/>
                <c:pt idx="0">
                  <c:v>182.9433962264151</c:v>
                </c:pt>
                <c:pt idx="1">
                  <c:v>215.68831168831167</c:v>
                </c:pt>
                <c:pt idx="2">
                  <c:v>232.87128712871288</c:v>
                </c:pt>
                <c:pt idx="3">
                  <c:v>243.45600000000002</c:v>
                </c:pt>
                <c:pt idx="4">
                  <c:v>250.63087248322148</c:v>
                </c:pt>
                <c:pt idx="5">
                  <c:v>255.81502890173411</c:v>
                </c:pt>
                <c:pt idx="6">
                  <c:v>259.73604060913704</c:v>
                </c:pt>
                <c:pt idx="7">
                  <c:v>262.80542986425337</c:v>
                </c:pt>
                <c:pt idx="8">
                  <c:v>265.27346938775509</c:v>
                </c:pt>
                <c:pt idx="9">
                  <c:v>268.99658703071668</c:v>
                </c:pt>
              </c:numCache>
            </c:numRef>
          </c:yVal>
          <c:smooth val="0"/>
        </c:ser>
        <c:ser>
          <c:idx val="6"/>
          <c:order val="5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Produksjonskapasitet'!$AX$44:$AX$53</c:f>
              <c:numCache>
                <c:formatCode>0</c:formatCode>
                <c:ptCount val="10"/>
                <c:pt idx="0">
                  <c:v>255.36000000000004</c:v>
                </c:pt>
                <c:pt idx="1">
                  <c:v>265.94594594594599</c:v>
                </c:pt>
                <c:pt idx="2">
                  <c:v>271.34693877551018</c:v>
                </c:pt>
                <c:pt idx="3">
                  <c:v>274.6229508196721</c:v>
                </c:pt>
                <c:pt idx="4">
                  <c:v>276.82191780821915</c:v>
                </c:pt>
                <c:pt idx="5">
                  <c:v>278.39999999999998</c:v>
                </c:pt>
                <c:pt idx="6">
                  <c:v>279.58762886597941</c:v>
                </c:pt>
                <c:pt idx="7">
                  <c:v>280.51376146788994</c:v>
                </c:pt>
                <c:pt idx="8">
                  <c:v>281.25619834710744</c:v>
                </c:pt>
                <c:pt idx="9">
                  <c:v>282.37241379310348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010320"/>
        <c:axId val="495010712"/>
      </c:scatterChart>
      <c:valAx>
        <c:axId val="495010320"/>
        <c:scaling>
          <c:orientation val="minMax"/>
          <c:max val="24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Filtersykluslengde (h)</a:t>
                </a:r>
              </a:p>
            </c:rich>
          </c:tx>
          <c:layout>
            <c:manualLayout>
              <c:xMode val="edge"/>
              <c:yMode val="edge"/>
              <c:x val="0.44874405974202308"/>
              <c:y val="0.93009138917876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5010712"/>
        <c:crosses val="autoZero"/>
        <c:crossBetween val="midCat"/>
        <c:majorUnit val="2"/>
      </c:valAx>
      <c:valAx>
        <c:axId val="495010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Netto</a:t>
                </a:r>
                <a:r>
                  <a:rPr lang="nb-NO" sz="1000" baseline="0"/>
                  <a:t> v</a:t>
                </a:r>
                <a:r>
                  <a:rPr lang="nb-NO" sz="1000"/>
                  <a:t>annproduksjon (m</a:t>
                </a:r>
                <a:r>
                  <a:rPr lang="nb-NO" sz="1000" baseline="30000"/>
                  <a:t>3</a:t>
                </a:r>
                <a:r>
                  <a:rPr lang="nb-NO" sz="1000"/>
                  <a:t>/m</a:t>
                </a:r>
                <a:r>
                  <a:rPr lang="nb-NO" sz="1000" baseline="30000"/>
                  <a:t>2</a:t>
                </a:r>
                <a:r>
                  <a:rPr lang="nb-NO" sz="1000"/>
                  <a:t> døgn)</a:t>
                </a:r>
              </a:p>
            </c:rich>
          </c:tx>
          <c:layout>
            <c:manualLayout>
              <c:xMode val="edge"/>
              <c:yMode val="edge"/>
              <c:x val="1.5614392396469789E-2"/>
              <c:y val="3.900705182936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5010320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1839782756279"/>
          <c:y val="5.004743382980742E-2"/>
          <c:w val="0.79361846571622541"/>
          <c:h val="0.8009638554216868"/>
        </c:manualLayout>
      </c:layout>
      <c:scatterChart>
        <c:scatterStyle val="lineMarker"/>
        <c:varyColors val="0"/>
        <c:ser>
          <c:idx val="2"/>
          <c:order val="0"/>
          <c:marker>
            <c:symbol val="none"/>
          </c:marker>
          <c:xVal>
            <c:numRef>
              <c:f>'4. Eks Produksjonskapasitet'!$B$4:$B$13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Produksjonskapasitet'!$BA$4:$BA$13</c:f>
              <c:numCache>
                <c:formatCode>0</c:formatCode>
                <c:ptCount val="10"/>
                <c:pt idx="0">
                  <c:v>39.116428900138054</c:v>
                </c:pt>
                <c:pt idx="1">
                  <c:v>60.619380619380614</c:v>
                </c:pt>
                <c:pt idx="2">
                  <c:v>70.864389809767516</c:v>
                </c:pt>
                <c:pt idx="3">
                  <c:v>76.87079646017699</c:v>
                </c:pt>
                <c:pt idx="4">
                  <c:v>80.821045412237325</c:v>
                </c:pt>
                <c:pt idx="5">
                  <c:v>83.617563637669207</c:v>
                </c:pt>
                <c:pt idx="6">
                  <c:v>85.701742351488519</c:v>
                </c:pt>
                <c:pt idx="7">
                  <c:v>87.315161618567188</c:v>
                </c:pt>
                <c:pt idx="8">
                  <c:v>88.601208723832897</c:v>
                </c:pt>
                <c:pt idx="9">
                  <c:v>90.52263369487325</c:v>
                </c:pt>
              </c:numCache>
            </c:numRef>
          </c:yVal>
          <c:smooth val="0"/>
        </c:ser>
        <c:ser>
          <c:idx val="4"/>
          <c:order val="1"/>
          <c:marker>
            <c:symbol val="none"/>
          </c:marker>
          <c:xVal>
            <c:numRef>
              <c:f>'4. Eks Produksjonskapasitet'!$B$24:$B$33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Produksjonskapasitet'!$BA$24:$BA$33</c:f>
              <c:numCache>
                <c:formatCode>0</c:formatCode>
                <c:ptCount val="10"/>
                <c:pt idx="0">
                  <c:v>63.977445239644318</c:v>
                </c:pt>
                <c:pt idx="1">
                  <c:v>76.171236171236174</c:v>
                </c:pt>
                <c:pt idx="2">
                  <c:v>82.183628198885486</c:v>
                </c:pt>
                <c:pt idx="3">
                  <c:v>85.76969696969698</c:v>
                </c:pt>
                <c:pt idx="4">
                  <c:v>88.152798826104743</c:v>
                </c:pt>
                <c:pt idx="5">
                  <c:v>89.851690795637339</c:v>
                </c:pt>
                <c:pt idx="6">
                  <c:v>91.124196277495756</c:v>
                </c:pt>
                <c:pt idx="7">
                  <c:v>92.11300450349259</c:v>
                </c:pt>
                <c:pt idx="8">
                  <c:v>92.903505351185046</c:v>
                </c:pt>
                <c:pt idx="9">
                  <c:v>94.088400117979177</c:v>
                </c:pt>
              </c:numCache>
            </c:numRef>
          </c:yVal>
          <c:smooth val="0"/>
        </c:ser>
        <c:ser>
          <c:idx val="6"/>
          <c:order val="2"/>
          <c:marker>
            <c:symbol val="none"/>
          </c:marker>
          <c:xVal>
            <c:numRef>
              <c:f>'4. Eks Produksjonskapasitet'!$B$44:$B$53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Produksjonskapasitet'!$BA$44:$BA$53</c:f>
              <c:numCache>
                <c:formatCode>0</c:formatCode>
                <c:ptCount val="10"/>
                <c:pt idx="0">
                  <c:v>71.641367569868052</c:v>
                </c:pt>
                <c:pt idx="1">
                  <c:v>81.102312321824499</c:v>
                </c:pt>
                <c:pt idx="2">
                  <c:v>85.820495406941419</c:v>
                </c:pt>
                <c:pt idx="3">
                  <c:v>88.651002865329531</c:v>
                </c:pt>
                <c:pt idx="4">
                  <c:v>90.538666326579417</c:v>
                </c:pt>
                <c:pt idx="5">
                  <c:v>91.887582220450483</c:v>
                </c:pt>
                <c:pt idx="6">
                  <c:v>92.899690040878653</c:v>
                </c:pt>
                <c:pt idx="7">
                  <c:v>93.687179013617268</c:v>
                </c:pt>
                <c:pt idx="8">
                  <c:v>94.317377162430546</c:v>
                </c:pt>
                <c:pt idx="9">
                  <c:v>95.263054707536924</c:v>
                </c:pt>
              </c:numCache>
            </c:numRef>
          </c:yVal>
          <c:smooth val="0"/>
        </c:ser>
        <c:ser>
          <c:idx val="0"/>
          <c:order val="3"/>
          <c:marker>
            <c:symbol val="none"/>
          </c:marker>
          <c:xVal>
            <c:numRef>
              <c:f>'4. Eks Produksjonskapasitet'!$B$14:$B$23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Produksjonskapasitet'!$BA$14:$BA$23</c:f>
              <c:numCache>
                <c:formatCode>0</c:formatCode>
                <c:ptCount val="10"/>
                <c:pt idx="0">
                  <c:v>56.01415094339621</c:v>
                </c:pt>
                <c:pt idx="1">
                  <c:v>71.116883116883116</c:v>
                </c:pt>
                <c:pt idx="2">
                  <c:v>78.479906814210864</c:v>
                </c:pt>
                <c:pt idx="3">
                  <c:v>82.846511627906978</c:v>
                </c:pt>
                <c:pt idx="4">
                  <c:v>85.738255033557067</c:v>
                </c:pt>
                <c:pt idx="5">
                  <c:v>87.794939827537206</c:v>
                </c:pt>
                <c:pt idx="6">
                  <c:v>89.332849891225507</c:v>
                </c:pt>
                <c:pt idx="7">
                  <c:v>90.526376081104303</c:v>
                </c:pt>
                <c:pt idx="8">
                  <c:v>91.47959183673467</c:v>
                </c:pt>
                <c:pt idx="9">
                  <c:v>92.906819499001841</c:v>
                </c:pt>
              </c:numCache>
            </c:numRef>
          </c:yVal>
          <c:smooth val="0"/>
        </c:ser>
        <c:ser>
          <c:idx val="1"/>
          <c:order val="4"/>
          <c:marker>
            <c:symbol val="none"/>
          </c:marker>
          <c:xVal>
            <c:numRef>
              <c:f>'4. Eks Produksjonskapasitet'!$B$34:$B$43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24</c:v>
                </c:pt>
              </c:numCache>
            </c:numRef>
          </c:xVal>
          <c:yVal>
            <c:numRef>
              <c:f>'4. Eks Produksjonskapasitet'!$BA$34:$BA$43</c:f>
              <c:numCache>
                <c:formatCode>0</c:formatCode>
                <c:ptCount val="10"/>
                <c:pt idx="0">
                  <c:v>68.610634648370478</c:v>
                </c:pt>
                <c:pt idx="1">
                  <c:v>79.14438502673795</c:v>
                </c:pt>
                <c:pt idx="2">
                  <c:v>84.373654756780056</c:v>
                </c:pt>
                <c:pt idx="3">
                  <c:v>87.503448275862084</c:v>
                </c:pt>
                <c:pt idx="4">
                  <c:v>89.587727708533095</c:v>
                </c:pt>
                <c:pt idx="5">
                  <c:v>91.075708444945718</c:v>
                </c:pt>
                <c:pt idx="6">
                  <c:v>92.191381358678015</c:v>
                </c:pt>
                <c:pt idx="7">
                  <c:v>93.058994279859974</c:v>
                </c:pt>
                <c:pt idx="8">
                  <c:v>93.753026634382536</c:v>
                </c:pt>
                <c:pt idx="9">
                  <c:v>94.794020093255753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011496"/>
        <c:axId val="495011888"/>
      </c:scatterChart>
      <c:valAx>
        <c:axId val="495011496"/>
        <c:scaling>
          <c:orientation val="minMax"/>
          <c:max val="24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Filtersykluslengde (h)</a:t>
                </a:r>
              </a:p>
            </c:rich>
          </c:tx>
          <c:layout>
            <c:manualLayout>
              <c:xMode val="edge"/>
              <c:yMode val="edge"/>
              <c:x val="0.44874405974202308"/>
              <c:y val="0.93009138917876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5011888"/>
        <c:crosses val="autoZero"/>
        <c:crossBetween val="midCat"/>
        <c:majorUnit val="2"/>
      </c:valAx>
      <c:valAx>
        <c:axId val="495011888"/>
        <c:scaling>
          <c:orientation val="minMax"/>
          <c:max val="10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1000"/>
                  <a:t>Netto</a:t>
                </a:r>
                <a:r>
                  <a:rPr lang="nb-NO" sz="1000" baseline="0"/>
                  <a:t> v</a:t>
                </a:r>
                <a:r>
                  <a:rPr lang="nb-NO" sz="1000"/>
                  <a:t>annproduksjon-Worst/Best</a:t>
                </a:r>
                <a:r>
                  <a:rPr lang="nb-NO" sz="1000" baseline="0"/>
                  <a:t> </a:t>
                </a:r>
                <a:r>
                  <a:rPr lang="nb-NO" sz="1000"/>
                  <a:t>(%)</a:t>
                </a:r>
              </a:p>
            </c:rich>
          </c:tx>
          <c:layout>
            <c:manualLayout>
              <c:xMode val="edge"/>
              <c:yMode val="edge"/>
              <c:x val="1.5614392396469789E-2"/>
              <c:y val="3.900705182936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95011496"/>
        <c:crosses val="autoZero"/>
        <c:crossBetween val="midCat"/>
        <c:majorUnit val="1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409575</xdr:colOff>
      <xdr:row>19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16</xdr:col>
      <xdr:colOff>409575</xdr:colOff>
      <xdr:row>19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7</xdr:col>
      <xdr:colOff>409575</xdr:colOff>
      <xdr:row>46</xdr:row>
      <xdr:rowOff>85725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27</xdr:row>
      <xdr:rowOff>0</xdr:rowOff>
    </xdr:from>
    <xdr:to>
      <xdr:col>16</xdr:col>
      <xdr:colOff>409575</xdr:colOff>
      <xdr:row>46</xdr:row>
      <xdr:rowOff>85725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27</xdr:row>
      <xdr:rowOff>0</xdr:rowOff>
    </xdr:from>
    <xdr:to>
      <xdr:col>25</xdr:col>
      <xdr:colOff>409575</xdr:colOff>
      <xdr:row>46</xdr:row>
      <xdr:rowOff>85725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7</xdr:col>
      <xdr:colOff>409575</xdr:colOff>
      <xdr:row>73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54</xdr:row>
      <xdr:rowOff>0</xdr:rowOff>
    </xdr:from>
    <xdr:to>
      <xdr:col>16</xdr:col>
      <xdr:colOff>409575</xdr:colOff>
      <xdr:row>73</xdr:row>
      <xdr:rowOff>85725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0.82892</cdr:x>
      <cdr:y>0.58831</cdr:y>
    </cdr:from>
    <cdr:to>
      <cdr:x>0.91224</cdr:x>
      <cdr:y>0.66566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675" y="1860415"/>
          <a:ext cx="389650" cy="2446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 m/h</a:t>
          </a:r>
        </a:p>
      </cdr:txBody>
    </cdr:sp>
  </cdr:relSizeAnchor>
  <cdr:relSizeAnchor xmlns:cdr="http://schemas.openxmlformats.org/drawingml/2006/chartDrawing">
    <cdr:from>
      <cdr:x>0.82892</cdr:x>
      <cdr:y>0.46507</cdr:y>
    </cdr:from>
    <cdr:to>
      <cdr:x>0.91427</cdr:x>
      <cdr:y>0.53614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675" y="1470678"/>
          <a:ext cx="399175" cy="22477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 m/h</a:t>
          </a:r>
        </a:p>
      </cdr:txBody>
    </cdr:sp>
  </cdr:relSizeAnchor>
  <cdr:relSizeAnchor xmlns:cdr="http://schemas.openxmlformats.org/drawingml/2006/chartDrawing">
    <cdr:from>
      <cdr:x>0.83299</cdr:x>
      <cdr:y>0.33229</cdr:y>
    </cdr:from>
    <cdr:to>
      <cdr:x>0.91835</cdr:x>
      <cdr:y>0.4006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5725" y="1050815"/>
          <a:ext cx="399175" cy="2160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 m/h</a:t>
          </a:r>
        </a:p>
      </cdr:txBody>
    </cdr:sp>
  </cdr:relSizeAnchor>
  <cdr:relSizeAnchor xmlns:cdr="http://schemas.openxmlformats.org/drawingml/2006/chartDrawing">
    <cdr:from>
      <cdr:x>0.82077</cdr:x>
      <cdr:y>0.08147</cdr:y>
    </cdr:from>
    <cdr:to>
      <cdr:x>0.9234</cdr:x>
      <cdr:y>0.13541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8575" y="257632"/>
          <a:ext cx="479974" cy="17056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 m/h</a:t>
          </a:r>
        </a:p>
      </cdr:txBody>
    </cdr:sp>
  </cdr:relSizeAnchor>
  <cdr:relSizeAnchor xmlns:cdr="http://schemas.openxmlformats.org/drawingml/2006/chartDrawing">
    <cdr:from>
      <cdr:x>0.82485</cdr:x>
      <cdr:y>0.21182</cdr:y>
    </cdr:from>
    <cdr:to>
      <cdr:x>0.9234</cdr:x>
      <cdr:y>0.28012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7625" y="669851"/>
          <a:ext cx="460924" cy="2159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 m/h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0.82892</cdr:x>
      <cdr:y>0.58831</cdr:y>
    </cdr:from>
    <cdr:to>
      <cdr:x>0.91224</cdr:x>
      <cdr:y>0.65964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672" y="1860413"/>
          <a:ext cx="389669" cy="22556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 m/h</a:t>
          </a:r>
        </a:p>
      </cdr:txBody>
    </cdr:sp>
  </cdr:relSizeAnchor>
  <cdr:relSizeAnchor xmlns:cdr="http://schemas.openxmlformats.org/drawingml/2006/chartDrawing">
    <cdr:from>
      <cdr:x>0.83299</cdr:x>
      <cdr:y>0.33229</cdr:y>
    </cdr:from>
    <cdr:to>
      <cdr:x>0.91835</cdr:x>
      <cdr:y>0.4006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5725" y="1050815"/>
          <a:ext cx="399175" cy="2160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 m/h</a:t>
          </a:r>
        </a:p>
      </cdr:txBody>
    </cdr:sp>
  </cdr:relSizeAnchor>
  <cdr:relSizeAnchor xmlns:cdr="http://schemas.openxmlformats.org/drawingml/2006/chartDrawing">
    <cdr:from>
      <cdr:x>0.82077</cdr:x>
      <cdr:y>0.08147</cdr:y>
    </cdr:from>
    <cdr:to>
      <cdr:x>0.9234</cdr:x>
      <cdr:y>0.14759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8557" y="257633"/>
          <a:ext cx="479977" cy="2090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 m/h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0.82892</cdr:x>
      <cdr:y>0.58831</cdr:y>
    </cdr:from>
    <cdr:to>
      <cdr:x>0.91224</cdr:x>
      <cdr:y>0.65964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672" y="1860413"/>
          <a:ext cx="389669" cy="22556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 m/h</a:t>
          </a:r>
        </a:p>
      </cdr:txBody>
    </cdr:sp>
  </cdr:relSizeAnchor>
  <cdr:relSizeAnchor xmlns:cdr="http://schemas.openxmlformats.org/drawingml/2006/chartDrawing">
    <cdr:from>
      <cdr:x>0.83299</cdr:x>
      <cdr:y>0.33229</cdr:y>
    </cdr:from>
    <cdr:to>
      <cdr:x>0.91835</cdr:x>
      <cdr:y>0.4006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5725" y="1050815"/>
          <a:ext cx="399175" cy="2160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 m/h</a:t>
          </a:r>
        </a:p>
      </cdr:txBody>
    </cdr:sp>
  </cdr:relSizeAnchor>
  <cdr:relSizeAnchor xmlns:cdr="http://schemas.openxmlformats.org/drawingml/2006/chartDrawing">
    <cdr:from>
      <cdr:x>0.82077</cdr:x>
      <cdr:y>0.08147</cdr:y>
    </cdr:from>
    <cdr:to>
      <cdr:x>0.9234</cdr:x>
      <cdr:y>0.14759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8557" y="257633"/>
          <a:ext cx="479977" cy="2090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 m/h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0.82892</cdr:x>
      <cdr:y>0.58831</cdr:y>
    </cdr:from>
    <cdr:to>
      <cdr:x>0.91224</cdr:x>
      <cdr:y>0.65964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672" y="1860413"/>
          <a:ext cx="389669" cy="22556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 m/h</a:t>
          </a:r>
        </a:p>
      </cdr:txBody>
    </cdr:sp>
  </cdr:relSizeAnchor>
  <cdr:relSizeAnchor xmlns:cdr="http://schemas.openxmlformats.org/drawingml/2006/chartDrawing">
    <cdr:from>
      <cdr:x>0.83299</cdr:x>
      <cdr:y>0.33229</cdr:y>
    </cdr:from>
    <cdr:to>
      <cdr:x>0.91835</cdr:x>
      <cdr:y>0.4006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5725" y="1050815"/>
          <a:ext cx="399175" cy="2160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 m/h</a:t>
          </a:r>
        </a:p>
      </cdr:txBody>
    </cdr:sp>
  </cdr:relSizeAnchor>
  <cdr:relSizeAnchor xmlns:cdr="http://schemas.openxmlformats.org/drawingml/2006/chartDrawing">
    <cdr:from>
      <cdr:x>0.82077</cdr:x>
      <cdr:y>0.08147</cdr:y>
    </cdr:from>
    <cdr:to>
      <cdr:x>0.9234</cdr:x>
      <cdr:y>0.14759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8557" y="257633"/>
          <a:ext cx="479977" cy="2090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 m/h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0.82892</cdr:x>
      <cdr:y>0.58831</cdr:y>
    </cdr:from>
    <cdr:to>
      <cdr:x>0.91224</cdr:x>
      <cdr:y>0.65964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672" y="1860413"/>
          <a:ext cx="389669" cy="22556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 m/h</a:t>
          </a:r>
        </a:p>
      </cdr:txBody>
    </cdr:sp>
  </cdr:relSizeAnchor>
  <cdr:relSizeAnchor xmlns:cdr="http://schemas.openxmlformats.org/drawingml/2006/chartDrawing">
    <cdr:from>
      <cdr:x>0.83299</cdr:x>
      <cdr:y>0.33229</cdr:y>
    </cdr:from>
    <cdr:to>
      <cdr:x>0.91835</cdr:x>
      <cdr:y>0.4006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5725" y="1050815"/>
          <a:ext cx="399175" cy="2160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 m/h</a:t>
          </a:r>
        </a:p>
      </cdr:txBody>
    </cdr:sp>
  </cdr:relSizeAnchor>
  <cdr:relSizeAnchor xmlns:cdr="http://schemas.openxmlformats.org/drawingml/2006/chartDrawing">
    <cdr:from>
      <cdr:x>0.82077</cdr:x>
      <cdr:y>0.08147</cdr:y>
    </cdr:from>
    <cdr:to>
      <cdr:x>0.9234</cdr:x>
      <cdr:y>0.14759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8557" y="257633"/>
          <a:ext cx="479977" cy="2090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 m/h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0.82892</cdr:x>
      <cdr:y>0.58831</cdr:y>
    </cdr:from>
    <cdr:to>
      <cdr:x>0.91224</cdr:x>
      <cdr:y>0.65964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672" y="1860413"/>
          <a:ext cx="389669" cy="22556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 m/h</a:t>
          </a:r>
        </a:p>
      </cdr:txBody>
    </cdr:sp>
  </cdr:relSizeAnchor>
  <cdr:relSizeAnchor xmlns:cdr="http://schemas.openxmlformats.org/drawingml/2006/chartDrawing">
    <cdr:from>
      <cdr:x>0.83299</cdr:x>
      <cdr:y>0.33229</cdr:y>
    </cdr:from>
    <cdr:to>
      <cdr:x>0.91835</cdr:x>
      <cdr:y>0.4006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5725" y="1050815"/>
          <a:ext cx="399175" cy="2160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 m/h</a:t>
          </a:r>
        </a:p>
      </cdr:txBody>
    </cdr:sp>
  </cdr:relSizeAnchor>
  <cdr:relSizeAnchor xmlns:cdr="http://schemas.openxmlformats.org/drawingml/2006/chartDrawing">
    <cdr:from>
      <cdr:x>0.82077</cdr:x>
      <cdr:y>0.08147</cdr:y>
    </cdr:from>
    <cdr:to>
      <cdr:x>0.9234</cdr:x>
      <cdr:y>0.14759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8557" y="257633"/>
          <a:ext cx="479977" cy="2090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 m/h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0.19756</cdr:x>
      <cdr:y>0.74494</cdr:y>
    </cdr:from>
    <cdr:to>
      <cdr:x>0.28088</cdr:x>
      <cdr:y>0.81627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3922" y="2355713"/>
          <a:ext cx="389669" cy="22556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 m/h</a:t>
          </a:r>
        </a:p>
      </cdr:txBody>
    </cdr:sp>
  </cdr:relSizeAnchor>
  <cdr:relSizeAnchor xmlns:cdr="http://schemas.openxmlformats.org/drawingml/2006/chartDrawing">
    <cdr:from>
      <cdr:x>0.19755</cdr:x>
      <cdr:y>0.45277</cdr:y>
    </cdr:from>
    <cdr:to>
      <cdr:x>0.28291</cdr:x>
      <cdr:y>0.52108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3907" y="1431801"/>
          <a:ext cx="399209" cy="2160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 m/h</a:t>
          </a:r>
        </a:p>
      </cdr:txBody>
    </cdr:sp>
  </cdr:relSizeAnchor>
  <cdr:relSizeAnchor xmlns:cdr="http://schemas.openxmlformats.org/drawingml/2006/chartDrawing">
    <cdr:from>
      <cdr:x>0.18126</cdr:x>
      <cdr:y>0.31942</cdr:y>
    </cdr:from>
    <cdr:to>
      <cdr:x>0.28389</cdr:x>
      <cdr:y>0.38554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707" y="1010108"/>
          <a:ext cx="479977" cy="2090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 m/h</a:t>
          </a:r>
        </a:p>
      </cdr:txBody>
    </cdr:sp>
  </cdr:relSizeAnchor>
  <cdr:relSizeAnchor xmlns:cdr="http://schemas.openxmlformats.org/drawingml/2006/chartDrawing">
    <cdr:from>
      <cdr:x>0.20027</cdr:x>
      <cdr:y>0.53715</cdr:y>
    </cdr:from>
    <cdr:to>
      <cdr:x>0.28359</cdr:x>
      <cdr:y>0.60848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5" y="1698625"/>
          <a:ext cx="389669" cy="22556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 m/h</a:t>
          </a:r>
        </a:p>
      </cdr:txBody>
    </cdr:sp>
  </cdr:relSizeAnchor>
  <cdr:relSizeAnchor xmlns:cdr="http://schemas.openxmlformats.org/drawingml/2006/chartDrawing">
    <cdr:from>
      <cdr:x>0.18941</cdr:x>
      <cdr:y>0.38052</cdr:y>
    </cdr:from>
    <cdr:to>
      <cdr:x>0.28156</cdr:x>
      <cdr:y>0.44578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5826" y="1203325"/>
          <a:ext cx="430944" cy="2063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CC" mc:Ignorable="a14" a14:legacySpreadsheetColorIndex="26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 m/h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showGridLines="0" tabSelected="1" workbookViewId="0">
      <selection activeCell="C11" sqref="C11"/>
    </sheetView>
  </sheetViews>
  <sheetFormatPr baseColWidth="10" defaultColWidth="9.140625" defaultRowHeight="12.75" x14ac:dyDescent="0.2"/>
  <cols>
    <col min="1" max="1" width="15.5703125" customWidth="1"/>
    <col min="2" max="2" width="6.85546875" customWidth="1"/>
    <col min="3" max="3" width="15.140625" customWidth="1"/>
    <col min="4" max="4" width="16" customWidth="1"/>
    <col min="6" max="6" width="15.140625" customWidth="1"/>
  </cols>
  <sheetData>
    <row r="2" spans="1:6" x14ac:dyDescent="0.2">
      <c r="A2" s="19" t="s">
        <v>115</v>
      </c>
    </row>
    <row r="4" spans="1:6" x14ac:dyDescent="0.2">
      <c r="A4" s="57">
        <v>2</v>
      </c>
      <c r="B4" s="12" t="s">
        <v>116</v>
      </c>
    </row>
    <row r="5" spans="1:6" x14ac:dyDescent="0.2">
      <c r="A5" s="58">
        <v>2</v>
      </c>
      <c r="B5" s="12" t="s">
        <v>117</v>
      </c>
    </row>
    <row r="6" spans="1:6" x14ac:dyDescent="0.2">
      <c r="A6" s="59">
        <v>2</v>
      </c>
      <c r="B6" s="12" t="s">
        <v>118</v>
      </c>
    </row>
    <row r="7" spans="1:6" x14ac:dyDescent="0.2">
      <c r="A7" s="63">
        <v>3</v>
      </c>
      <c r="B7" s="12" t="s">
        <v>119</v>
      </c>
    </row>
    <row r="9" spans="1:6" x14ac:dyDescent="0.2">
      <c r="A9" t="s">
        <v>128</v>
      </c>
    </row>
    <row r="12" spans="1:6" x14ac:dyDescent="0.2">
      <c r="A12" s="55" t="s">
        <v>120</v>
      </c>
      <c r="B12" s="64"/>
    </row>
    <row r="13" spans="1:6" x14ac:dyDescent="0.2">
      <c r="A13" s="56" t="s">
        <v>122</v>
      </c>
    </row>
    <row r="14" spans="1:6" x14ac:dyDescent="0.2">
      <c r="A14" s="18"/>
    </row>
    <row r="15" spans="1:6" x14ac:dyDescent="0.2">
      <c r="A15" s="18"/>
    </row>
    <row r="16" spans="1:6" x14ac:dyDescent="0.2">
      <c r="A16" s="60" t="s">
        <v>127</v>
      </c>
      <c r="B16" s="19" t="s">
        <v>77</v>
      </c>
      <c r="E16" s="19" t="s">
        <v>78</v>
      </c>
      <c r="F16" s="20" t="s">
        <v>76</v>
      </c>
    </row>
    <row r="17" spans="1:6" x14ac:dyDescent="0.2">
      <c r="A17" s="60"/>
      <c r="B17" s="19"/>
      <c r="E17" s="19"/>
      <c r="F17" s="20"/>
    </row>
    <row r="18" spans="1:6" x14ac:dyDescent="0.2">
      <c r="A18" s="62" t="s">
        <v>123</v>
      </c>
      <c r="B18" s="18" t="s">
        <v>55</v>
      </c>
      <c r="C18" s="18"/>
      <c r="D18" s="18"/>
      <c r="E18" s="52">
        <v>15</v>
      </c>
      <c r="F18" t="s">
        <v>73</v>
      </c>
    </row>
    <row r="19" spans="1:6" x14ac:dyDescent="0.2">
      <c r="A19" s="62" t="s">
        <v>123</v>
      </c>
      <c r="B19" s="18" t="s">
        <v>56</v>
      </c>
      <c r="C19" s="18"/>
      <c r="D19" s="18"/>
      <c r="E19" s="52">
        <v>13</v>
      </c>
      <c r="F19" t="s">
        <v>74</v>
      </c>
    </row>
    <row r="20" spans="1:6" x14ac:dyDescent="0.2">
      <c r="A20" s="61"/>
      <c r="B20" s="18" t="s">
        <v>75</v>
      </c>
      <c r="C20" s="18"/>
      <c r="D20" s="18"/>
      <c r="E20" s="52">
        <v>1</v>
      </c>
      <c r="F20" t="s">
        <v>73</v>
      </c>
    </row>
    <row r="21" spans="1:6" x14ac:dyDescent="0.2">
      <c r="A21" s="61" t="s">
        <v>124</v>
      </c>
      <c r="B21" s="47" t="s">
        <v>92</v>
      </c>
      <c r="C21" s="18"/>
      <c r="D21" s="18"/>
      <c r="E21" s="52">
        <v>1</v>
      </c>
      <c r="F21" s="12" t="s">
        <v>91</v>
      </c>
    </row>
    <row r="22" spans="1:6" x14ac:dyDescent="0.2">
      <c r="A22" s="61"/>
      <c r="E22" s="17"/>
    </row>
    <row r="23" spans="1:6" ht="14.25" x14ac:dyDescent="0.2">
      <c r="A23" s="62" t="s">
        <v>125</v>
      </c>
      <c r="B23" t="s">
        <v>54</v>
      </c>
      <c r="E23" s="52">
        <v>5</v>
      </c>
      <c r="F23" s="12" t="s">
        <v>80</v>
      </c>
    </row>
    <row r="24" spans="1:6" x14ac:dyDescent="0.2">
      <c r="A24" s="61" t="s">
        <v>126</v>
      </c>
      <c r="B24" t="s">
        <v>104</v>
      </c>
      <c r="E24" s="52">
        <v>20</v>
      </c>
      <c r="F24" s="12" t="s">
        <v>103</v>
      </c>
    </row>
    <row r="25" spans="1:6" x14ac:dyDescent="0.2">
      <c r="A25" s="61"/>
      <c r="E25" s="17"/>
    </row>
    <row r="26" spans="1:6" x14ac:dyDescent="0.2">
      <c r="A26" s="61" t="s">
        <v>126</v>
      </c>
      <c r="B26" t="s">
        <v>57</v>
      </c>
      <c r="E26" s="52">
        <v>50</v>
      </c>
      <c r="F26" t="s">
        <v>69</v>
      </c>
    </row>
    <row r="27" spans="1:6" x14ac:dyDescent="0.2">
      <c r="A27" s="61" t="s">
        <v>126</v>
      </c>
      <c r="B27" t="s">
        <v>58</v>
      </c>
      <c r="E27" s="52">
        <v>7</v>
      </c>
      <c r="F27" t="s">
        <v>68</v>
      </c>
    </row>
    <row r="28" spans="1:6" x14ac:dyDescent="0.2">
      <c r="A28" s="61" t="s">
        <v>126</v>
      </c>
      <c r="B28" t="s">
        <v>59</v>
      </c>
      <c r="E28" s="52">
        <v>1</v>
      </c>
      <c r="F28" t="s">
        <v>71</v>
      </c>
    </row>
    <row r="29" spans="1:6" x14ac:dyDescent="0.2">
      <c r="A29" s="61" t="s">
        <v>126</v>
      </c>
      <c r="B29" t="s">
        <v>70</v>
      </c>
      <c r="E29" s="52">
        <v>4</v>
      </c>
      <c r="F29" t="s">
        <v>72</v>
      </c>
    </row>
    <row r="30" spans="1:6" ht="14.25" x14ac:dyDescent="0.2">
      <c r="A30" s="61" t="s">
        <v>126</v>
      </c>
      <c r="B30" s="12" t="s">
        <v>107</v>
      </c>
      <c r="E30" s="52">
        <v>0.8</v>
      </c>
      <c r="F30" s="12" t="s">
        <v>97</v>
      </c>
    </row>
    <row r="31" spans="1:6" x14ac:dyDescent="0.2">
      <c r="A31" s="61"/>
      <c r="E31" s="17"/>
    </row>
    <row r="32" spans="1:6" x14ac:dyDescent="0.2">
      <c r="A32" s="61" t="s">
        <v>126</v>
      </c>
      <c r="B32" t="s">
        <v>60</v>
      </c>
      <c r="E32" s="52">
        <v>30</v>
      </c>
      <c r="F32" s="12" t="s">
        <v>96</v>
      </c>
    </row>
    <row r="33" spans="1:6" x14ac:dyDescent="0.2">
      <c r="A33" s="61" t="s">
        <v>126</v>
      </c>
      <c r="B33" t="s">
        <v>67</v>
      </c>
      <c r="E33" s="52">
        <v>5</v>
      </c>
      <c r="F33" s="12" t="s">
        <v>79</v>
      </c>
    </row>
    <row r="34" spans="1:6" x14ac:dyDescent="0.2">
      <c r="A34" s="61"/>
      <c r="E34" s="17"/>
    </row>
    <row r="35" spans="1:6" ht="14.25" x14ac:dyDescent="0.2">
      <c r="A35" s="61" t="s">
        <v>126</v>
      </c>
      <c r="B35" s="12" t="s">
        <v>61</v>
      </c>
      <c r="E35" s="52">
        <v>100</v>
      </c>
      <c r="F35" s="12" t="s">
        <v>99</v>
      </c>
    </row>
    <row r="36" spans="1:6" x14ac:dyDescent="0.2">
      <c r="B36" s="12"/>
      <c r="F36" s="12"/>
    </row>
    <row r="37" spans="1:6" x14ac:dyDescent="0.2">
      <c r="A37" s="56"/>
    </row>
    <row r="38" spans="1:6" ht="14.25" x14ac:dyDescent="0.2">
      <c r="A38" s="12" t="s">
        <v>121</v>
      </c>
    </row>
  </sheetData>
  <hyperlinks>
    <hyperlink ref="A4" location="'2. Koagulant-slam&amp;gjbrudd-kap '!A1" display="'2. Koagulant-slam&amp;gjbrudd-kap '!A1"/>
    <hyperlink ref="A5" location="'2. Koagulant-slam&amp;gjbrudd-kap '!A1" display="'2. Koagulant-slam&amp;gjbrudd-kap '!A1"/>
    <hyperlink ref="A6" location="'2. Koagulant-slam&amp;gjbrudd-kap '!A1" display="'2. Koagulant-slam&amp;gjbrudd-kap '!A1"/>
    <hyperlink ref="A7" location="'3. Netto vannproduksjon'!A1" display="'3. Netto vannproduksjon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6"/>
  <sheetViews>
    <sheetView showGridLines="0" workbookViewId="0">
      <selection activeCell="C33" sqref="C33"/>
    </sheetView>
  </sheetViews>
  <sheetFormatPr baseColWidth="10" defaultColWidth="9.140625" defaultRowHeight="12.75" x14ac:dyDescent="0.2"/>
  <cols>
    <col min="1" max="1" width="20.5703125" customWidth="1"/>
    <col min="2" max="4" width="20.85546875" customWidth="1"/>
    <col min="5" max="5" width="21.28515625" customWidth="1"/>
    <col min="6" max="6" width="23.85546875" customWidth="1"/>
    <col min="7" max="7" width="23.5703125" customWidth="1"/>
    <col min="8" max="8" width="23.140625" customWidth="1"/>
    <col min="9" max="9" width="23.5703125" customWidth="1"/>
    <col min="10" max="10" width="23.42578125" customWidth="1"/>
    <col min="11" max="11" width="23" customWidth="1"/>
  </cols>
  <sheetData>
    <row r="3" spans="1:12" x14ac:dyDescent="0.2">
      <c r="A3" s="19" t="s">
        <v>81</v>
      </c>
      <c r="J3" s="12"/>
    </row>
    <row r="4" spans="1:12" x14ac:dyDescent="0.2">
      <c r="A4" s="19"/>
      <c r="J4" s="12"/>
    </row>
    <row r="5" spans="1:12" x14ac:dyDescent="0.2">
      <c r="A5" s="68" t="s">
        <v>62</v>
      </c>
      <c r="B5" s="78" t="s">
        <v>63</v>
      </c>
      <c r="C5" s="79"/>
      <c r="D5" s="79"/>
      <c r="E5" s="80"/>
      <c r="F5" s="81" t="s">
        <v>66</v>
      </c>
      <c r="G5" s="82"/>
      <c r="H5" s="82"/>
      <c r="I5" s="83"/>
      <c r="J5" s="84" t="s">
        <v>89</v>
      </c>
      <c r="K5" s="85"/>
    </row>
    <row r="6" spans="1:12" x14ac:dyDescent="0.2">
      <c r="A6" s="69"/>
      <c r="B6" s="76" t="s">
        <v>64</v>
      </c>
      <c r="C6" s="77"/>
      <c r="D6" s="76" t="s">
        <v>65</v>
      </c>
      <c r="E6" s="77"/>
      <c r="F6" s="65" t="s">
        <v>64</v>
      </c>
      <c r="G6" s="67"/>
      <c r="H6" s="65" t="s">
        <v>65</v>
      </c>
      <c r="I6" s="66"/>
      <c r="J6" s="65" t="s">
        <v>94</v>
      </c>
      <c r="K6" s="66"/>
    </row>
    <row r="7" spans="1:12" x14ac:dyDescent="0.2">
      <c r="A7" s="70"/>
      <c r="B7" s="32" t="s">
        <v>85</v>
      </c>
      <c r="C7" s="33" t="s">
        <v>84</v>
      </c>
      <c r="D7" s="32" t="s">
        <v>85</v>
      </c>
      <c r="E7" s="33" t="s">
        <v>84</v>
      </c>
      <c r="F7" s="32" t="s">
        <v>87</v>
      </c>
      <c r="G7" s="34" t="s">
        <v>88</v>
      </c>
      <c r="H7" s="24" t="s">
        <v>87</v>
      </c>
      <c r="I7" s="21" t="s">
        <v>88</v>
      </c>
      <c r="J7" s="27" t="s">
        <v>87</v>
      </c>
      <c r="K7" s="28" t="s">
        <v>88</v>
      </c>
      <c r="L7" s="12"/>
    </row>
    <row r="8" spans="1:12" x14ac:dyDescent="0.2">
      <c r="A8" s="25">
        <f>'1. Inputdata'!E18</f>
        <v>15</v>
      </c>
      <c r="B8" s="36">
        <f>'1. Inputdata'!$E$18*0.043+0.3</f>
        <v>0.94499999999999984</v>
      </c>
      <c r="C8" s="37">
        <f>'1. Inputdata'!$E$18*0.054+0.37</f>
        <v>1.18</v>
      </c>
      <c r="D8" s="36">
        <f>'1. Inputdata'!$E$18*0.107+0.58</f>
        <v>2.1850000000000001</v>
      </c>
      <c r="E8" s="38">
        <f>'1. Inputdata'!$E$18*0.134+0.72</f>
        <v>2.7300000000000004</v>
      </c>
      <c r="F8" s="42">
        <f>'1. Inputdata'!$E$21+4.2*$B$8</f>
        <v>4.9689999999999994</v>
      </c>
      <c r="G8" s="42">
        <f>'1. Inputdata'!$E$21+4.2*$C$8</f>
        <v>5.9559999999999995</v>
      </c>
      <c r="H8" s="43">
        <f>'1. Inputdata'!$E$21+2.5*$D$8</f>
        <v>6.4625000000000004</v>
      </c>
      <c r="I8" s="43">
        <f>'1. Inputdata'!$E$21+2.5*$E$8</f>
        <v>7.8250000000000011</v>
      </c>
      <c r="J8" s="48">
        <f>('1. Inputdata'!$E$23*$B$8)^(-1.29)*298</f>
        <v>40.201098972892197</v>
      </c>
      <c r="K8" s="49">
        <f>298*(('1. Inputdata'!$E$23*$C$8)^-1.29)</f>
        <v>30.186806372168707</v>
      </c>
    </row>
    <row r="9" spans="1:12" x14ac:dyDescent="0.2">
      <c r="A9" s="26">
        <f>'1. Inputdata'!E19</f>
        <v>13</v>
      </c>
      <c r="B9" s="39">
        <f>'1. Inputdata'!$E$19*0.043+0.3</f>
        <v>0.85899999999999999</v>
      </c>
      <c r="C9" s="40">
        <f>'1. Inputdata'!$E$19*0.054+0.37</f>
        <v>1.0720000000000001</v>
      </c>
      <c r="D9" s="39">
        <f>'1. Inputdata'!$E$19*0.107+0.58</f>
        <v>1.9710000000000001</v>
      </c>
      <c r="E9" s="41">
        <f>'1. Inputdata'!$E$19*0.134+0.72</f>
        <v>2.4619999999999997</v>
      </c>
      <c r="F9" s="45">
        <f>'1. Inputdata'!$E$21+4.2*$B$9</f>
        <v>4.6078000000000001</v>
      </c>
      <c r="G9" s="45">
        <f>'1. Inputdata'!$E$21+4.2*$C$9</f>
        <v>5.5024000000000006</v>
      </c>
      <c r="H9" s="45">
        <f>'1. Inputdata'!$E$21+2.5*$D$9</f>
        <v>5.9275000000000002</v>
      </c>
      <c r="I9" s="45">
        <f>'1. Inputdata'!$E$21+2.5*$E$9</f>
        <v>7.1549999999999994</v>
      </c>
      <c r="J9" s="50">
        <f>298*(('1. Inputdata'!$E$23*$B$9)^-1.29)</f>
        <v>45.466735923884457</v>
      </c>
      <c r="K9" s="51">
        <f>298*(('1. Inputdata'!$E$23*$C$9)^-1.29)</f>
        <v>34.165964505775619</v>
      </c>
    </row>
    <row r="11" spans="1:12" x14ac:dyDescent="0.2">
      <c r="A11" s="12" t="s">
        <v>93</v>
      </c>
    </row>
    <row r="12" spans="1:12" x14ac:dyDescent="0.2">
      <c r="A12" s="12" t="s">
        <v>82</v>
      </c>
    </row>
    <row r="13" spans="1:12" x14ac:dyDescent="0.2">
      <c r="A13" s="12"/>
    </row>
    <row r="14" spans="1:12" x14ac:dyDescent="0.2">
      <c r="A14" s="12"/>
    </row>
    <row r="15" spans="1:12" x14ac:dyDescent="0.2">
      <c r="A15" s="12"/>
    </row>
    <row r="17" spans="1:12" x14ac:dyDescent="0.2">
      <c r="A17" s="19" t="s">
        <v>90</v>
      </c>
      <c r="J17" s="12"/>
    </row>
    <row r="18" spans="1:12" x14ac:dyDescent="0.2">
      <c r="A18" s="19"/>
    </row>
    <row r="19" spans="1:12" x14ac:dyDescent="0.2">
      <c r="A19" s="68" t="s">
        <v>62</v>
      </c>
      <c r="B19" s="71" t="s">
        <v>63</v>
      </c>
      <c r="C19" s="72"/>
      <c r="D19" s="72"/>
      <c r="E19" s="73"/>
      <c r="F19" s="81" t="s">
        <v>66</v>
      </c>
      <c r="G19" s="82"/>
      <c r="H19" s="82"/>
      <c r="I19" s="83"/>
      <c r="J19" s="84" t="s">
        <v>89</v>
      </c>
      <c r="K19" s="85"/>
    </row>
    <row r="20" spans="1:12" x14ac:dyDescent="0.2">
      <c r="A20" s="69"/>
      <c r="B20" s="74" t="s">
        <v>64</v>
      </c>
      <c r="C20" s="75"/>
      <c r="D20" s="76" t="s">
        <v>65</v>
      </c>
      <c r="E20" s="77"/>
      <c r="F20" s="65" t="s">
        <v>64</v>
      </c>
      <c r="G20" s="67"/>
      <c r="H20" s="65" t="s">
        <v>65</v>
      </c>
      <c r="I20" s="66"/>
      <c r="J20" s="65" t="s">
        <v>94</v>
      </c>
      <c r="K20" s="66"/>
      <c r="L20" s="12"/>
    </row>
    <row r="21" spans="1:12" x14ac:dyDescent="0.2">
      <c r="A21" s="70" t="s">
        <v>62</v>
      </c>
      <c r="B21" s="29" t="s">
        <v>85</v>
      </c>
      <c r="C21" s="30" t="s">
        <v>84</v>
      </c>
      <c r="D21" s="29" t="s">
        <v>85</v>
      </c>
      <c r="E21" s="31" t="s">
        <v>84</v>
      </c>
      <c r="F21" s="32" t="s">
        <v>87</v>
      </c>
      <c r="G21" s="34" t="s">
        <v>88</v>
      </c>
      <c r="H21" s="24" t="s">
        <v>87</v>
      </c>
      <c r="I21" s="21" t="s">
        <v>88</v>
      </c>
      <c r="J21" s="27" t="s">
        <v>87</v>
      </c>
      <c r="K21" s="28" t="s">
        <v>88</v>
      </c>
      <c r="L21" s="12"/>
    </row>
    <row r="22" spans="1:12" x14ac:dyDescent="0.2">
      <c r="A22" s="25">
        <f>'1. Inputdata'!E18</f>
        <v>15</v>
      </c>
      <c r="B22" s="36">
        <f>0.8*('1. Inputdata'!$E$18*0.043+0.3)</f>
        <v>0.75599999999999989</v>
      </c>
      <c r="C22" s="37">
        <f>0.8*('1. Inputdata'!$E$18*0.054+0.37)</f>
        <v>0.94399999999999995</v>
      </c>
      <c r="D22" s="36">
        <f>0.8*('1. Inputdata'!$E$18*0.107+0.58)</f>
        <v>1.7480000000000002</v>
      </c>
      <c r="E22" s="38">
        <f>0.8*('1. Inputdata'!$E$18*0.134+0.72)</f>
        <v>2.1840000000000006</v>
      </c>
      <c r="F22" s="42">
        <f>'1. Inputdata'!$E$21+4.2*$B$22</f>
        <v>4.1752000000000002</v>
      </c>
      <c r="G22" s="42">
        <f>'1. Inputdata'!$E$21+4.2*$C$22</f>
        <v>4.9648000000000003</v>
      </c>
      <c r="H22" s="43">
        <f>'1. Inputdata'!$E$21+2.5*$D$22</f>
        <v>5.370000000000001</v>
      </c>
      <c r="I22" s="44">
        <f>'1. Inputdata'!$E$21+2.5*$E$22</f>
        <v>6.4600000000000017</v>
      </c>
      <c r="J22" s="48">
        <f>('1. Inputdata'!$E$23*$B$22)^(-1.29)*298</f>
        <v>53.610744982673801</v>
      </c>
      <c r="K22" s="49">
        <f>298*(('1. Inputdata'!$E$23*$C$22)^-1.29)</f>
        <v>40.256043232821597</v>
      </c>
    </row>
    <row r="23" spans="1:12" x14ac:dyDescent="0.2">
      <c r="A23" s="26">
        <f>'1. Inputdata'!E19</f>
        <v>13</v>
      </c>
      <c r="B23" s="39">
        <f>0.8*('1. Inputdata'!$E$19*0.043+0.3)</f>
        <v>0.68720000000000003</v>
      </c>
      <c r="C23" s="40">
        <f>0.8*('1. Inputdata'!$E$19*0.054+0.37)</f>
        <v>0.85760000000000014</v>
      </c>
      <c r="D23" s="39">
        <f>0.8*('1. Inputdata'!$E$19*0.107+0.58)</f>
        <v>1.5768000000000002</v>
      </c>
      <c r="E23" s="41">
        <f>0.8*('1. Inputdata'!$E$19*0.134+0.72)</f>
        <v>1.9695999999999998</v>
      </c>
      <c r="F23" s="45">
        <f>'1. Inputdata'!$E$21+4.2*$B$23</f>
        <v>3.8862400000000004</v>
      </c>
      <c r="G23" s="45">
        <f>'1. Inputdata'!$E$21+4.2*$C$23</f>
        <v>4.6019200000000007</v>
      </c>
      <c r="H23" s="45">
        <f>'1. Inputdata'!$E$21+2.5*$D$23</f>
        <v>4.9420000000000002</v>
      </c>
      <c r="I23" s="46">
        <f>'1. Inputdata'!$E$21+2.5*$E$23</f>
        <v>5.9239999999999995</v>
      </c>
      <c r="J23" s="50">
        <f>298*(('1. Inputdata'!$E$23*$B$23)^-1.29)</f>
        <v>60.632809726260582</v>
      </c>
      <c r="K23" s="51">
        <f>298*(('1. Inputdata'!$E$23*$C$23)^-1.29)</f>
        <v>45.562505926549925</v>
      </c>
    </row>
    <row r="25" spans="1:12" x14ac:dyDescent="0.2">
      <c r="A25" s="12" t="s">
        <v>86</v>
      </c>
    </row>
    <row r="26" spans="1:12" x14ac:dyDescent="0.2">
      <c r="A26" s="12" t="s">
        <v>83</v>
      </c>
    </row>
  </sheetData>
  <mergeCells count="18">
    <mergeCell ref="J6:K6"/>
    <mergeCell ref="J19:K19"/>
    <mergeCell ref="J20:K20"/>
    <mergeCell ref="F20:G20"/>
    <mergeCell ref="H20:I20"/>
    <mergeCell ref="A5:A7"/>
    <mergeCell ref="A19:A21"/>
    <mergeCell ref="B19:E19"/>
    <mergeCell ref="B20:C20"/>
    <mergeCell ref="D20:E20"/>
    <mergeCell ref="B5:E5"/>
    <mergeCell ref="B6:C6"/>
    <mergeCell ref="D6:E6"/>
    <mergeCell ref="H6:I6"/>
    <mergeCell ref="F6:G6"/>
    <mergeCell ref="F19:I19"/>
    <mergeCell ref="F5:I5"/>
    <mergeCell ref="J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showGridLines="0" workbookViewId="0">
      <selection sqref="A1:XFD1048576"/>
    </sheetView>
  </sheetViews>
  <sheetFormatPr baseColWidth="10" defaultColWidth="9.140625" defaultRowHeight="12.75" x14ac:dyDescent="0.2"/>
  <cols>
    <col min="1" max="1" width="22.28515625" customWidth="1"/>
    <col min="2" max="3" width="10" customWidth="1"/>
    <col min="4" max="4" width="12" customWidth="1"/>
    <col min="5" max="5" width="18" customWidth="1"/>
    <col min="6" max="6" width="26.7109375" customWidth="1"/>
    <col min="7" max="7" width="28.85546875" customWidth="1"/>
  </cols>
  <sheetData>
    <row r="3" spans="1:7" x14ac:dyDescent="0.2">
      <c r="A3" s="19" t="s">
        <v>95</v>
      </c>
    </row>
    <row r="5" spans="1:7" ht="14.25" x14ac:dyDescent="0.2">
      <c r="A5" s="68" t="s">
        <v>100</v>
      </c>
      <c r="B5" s="91" t="s">
        <v>106</v>
      </c>
      <c r="C5" s="92"/>
      <c r="D5" s="92"/>
      <c r="E5" s="93"/>
      <c r="F5" s="68" t="s">
        <v>112</v>
      </c>
      <c r="G5" s="68" t="s">
        <v>113</v>
      </c>
    </row>
    <row r="6" spans="1:7" x14ac:dyDescent="0.2">
      <c r="A6" s="90"/>
      <c r="B6" s="65" t="s">
        <v>98</v>
      </c>
      <c r="C6" s="66"/>
      <c r="D6" s="94" t="s">
        <v>105</v>
      </c>
      <c r="E6" s="66"/>
      <c r="F6" s="70"/>
      <c r="G6" s="70"/>
    </row>
    <row r="7" spans="1:7" x14ac:dyDescent="0.2">
      <c r="A7" s="22" t="s">
        <v>101</v>
      </c>
      <c r="B7" s="95">
        <f>'1. Inputdata'!$E$35*(24/('1. Inputdata'!$E$24+'1. Inputdata'!$E$27/60+'1. Inputdata'!$E$28/60+'1. Inputdata'!$E$29/60))*(('1. Inputdata'!$E$23*'1. Inputdata'!$E$24)-('1. Inputdata'!$E$26*'1. Inputdata'!$E$27/60)-('1. Inputdata'!$E$32/60*'1. Inputdata'!$E$33))</f>
        <v>10891.089108910892</v>
      </c>
      <c r="C7" s="96"/>
      <c r="D7" s="97">
        <f>'1. Inputdata'!$E$35*(24/('1. Inputdata'!$E$24+'1. Inputdata'!$E$27/60+'1. Inputdata'!$E$28/60+'1. Inputdata'!$E$29/60))*(('1. Inputdata'!$E$23*'1. Inputdata'!$E$24)-('1. Inputdata'!$E$26*'1. Inputdata'!$E$27/60))</f>
        <v>11188.118811881188</v>
      </c>
      <c r="E7" s="98"/>
      <c r="F7" s="53">
        <f>'1. Inputdata'!$E$35*(24/('1. Inputdata'!$E$24+'1. Inputdata'!$E$27/60+'1. Inputdata'!$E$28/60+'1. Inputdata'!$E$29/60))*(('1. Inputdata'!$E$26*'1. Inputdata'!$E$27/60))</f>
        <v>693.06930693069296</v>
      </c>
      <c r="G7" s="53">
        <f>'1. Inputdata'!$E$35*(24/('1. Inputdata'!$E$24+'1. Inputdata'!$E$27/60+'1. Inputdata'!$E$28/60+'1. Inputdata'!$E$29/60))*(('1. Inputdata'!$E$32/60*'1. Inputdata'!$E$33))</f>
        <v>297.02970297029702</v>
      </c>
    </row>
    <row r="8" spans="1:7" x14ac:dyDescent="0.2">
      <c r="A8" s="23" t="s">
        <v>102</v>
      </c>
      <c r="B8" s="86">
        <f>24*(('1. Inputdata'!$E$35*('1. Inputdata'!$E$23-'1. Inputdata'!$E$30)))</f>
        <v>10080</v>
      </c>
      <c r="C8" s="87"/>
      <c r="D8" s="88" t="s">
        <v>114</v>
      </c>
      <c r="E8" s="89"/>
      <c r="F8" s="35">
        <f>'1. Inputdata'!E30*'1. Inputdata'!E35</f>
        <v>80</v>
      </c>
      <c r="G8" s="54" t="s">
        <v>114</v>
      </c>
    </row>
  </sheetData>
  <mergeCells count="10">
    <mergeCell ref="B8:C8"/>
    <mergeCell ref="D8:E8"/>
    <mergeCell ref="F5:F6"/>
    <mergeCell ref="G5:G6"/>
    <mergeCell ref="A5:A6"/>
    <mergeCell ref="B5:E5"/>
    <mergeCell ref="B6:C6"/>
    <mergeCell ref="D6:E6"/>
    <mergeCell ref="B7:C7"/>
    <mergeCell ref="D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3"/>
  <sheetViews>
    <sheetView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R9" sqref="R9"/>
    </sheetView>
  </sheetViews>
  <sheetFormatPr baseColWidth="10" defaultColWidth="9.140625" defaultRowHeight="12.75" x14ac:dyDescent="0.2"/>
  <cols>
    <col min="1" max="1" width="21.5703125" style="6" customWidth="1"/>
    <col min="2" max="2" width="15.28515625" style="6" customWidth="1"/>
    <col min="3" max="4" width="20" style="3" customWidth="1"/>
    <col min="5" max="7" width="20.28515625" style="3" customWidth="1"/>
    <col min="8" max="10" width="22" style="6" customWidth="1"/>
    <col min="11" max="11" width="16.85546875" style="6" customWidth="1"/>
    <col min="12" max="12" width="17.28515625" style="6" customWidth="1"/>
    <col min="13" max="13" width="17.140625" style="6" customWidth="1"/>
    <col min="14" max="14" width="19.85546875" style="6" customWidth="1"/>
    <col min="15" max="15" width="21" style="6" customWidth="1"/>
    <col min="16" max="16" width="22.42578125" style="6" customWidth="1"/>
    <col min="17" max="17" width="22.42578125" style="7" customWidth="1"/>
    <col min="18" max="18" width="20.28515625" style="4" customWidth="1"/>
    <col min="19" max="19" width="17.7109375" style="4" customWidth="1"/>
    <col min="20" max="20" width="19.85546875" style="4" customWidth="1"/>
    <col min="21" max="21" width="17.42578125" style="6" customWidth="1"/>
    <col min="22" max="22" width="20" style="4" customWidth="1"/>
    <col min="23" max="23" width="16.7109375" style="6" customWidth="1"/>
    <col min="24" max="24" width="20.5703125" style="7" customWidth="1"/>
    <col min="25" max="25" width="18" style="7" customWidth="1"/>
    <col min="26" max="26" width="19.42578125" style="7" customWidth="1"/>
    <col min="27" max="27" width="18" style="7" customWidth="1"/>
    <col min="28" max="28" width="22.42578125" style="6" customWidth="1"/>
    <col min="29" max="29" width="17.140625" style="6" customWidth="1"/>
    <col min="30" max="30" width="20.28515625" style="6" customWidth="1"/>
    <col min="31" max="31" width="17.140625" style="6" customWidth="1"/>
    <col min="32" max="32" width="20.28515625" style="6" customWidth="1"/>
    <col min="33" max="33" width="16.42578125" style="6" customWidth="1"/>
    <col min="34" max="34" width="20" style="6" customWidth="1"/>
    <col min="35" max="35" width="16" style="6" customWidth="1"/>
    <col min="36" max="36" width="19.5703125" style="6" customWidth="1"/>
    <col min="37" max="37" width="17.28515625" style="6" customWidth="1"/>
    <col min="38" max="38" width="20.7109375" style="6" customWidth="1"/>
    <col min="39" max="39" width="17" style="6" customWidth="1"/>
    <col min="40" max="40" width="20.5703125" style="6" customWidth="1"/>
    <col min="41" max="41" width="16.5703125" style="6" customWidth="1"/>
    <col min="42" max="42" width="19.85546875" style="6" customWidth="1"/>
    <col min="43" max="43" width="17.85546875" style="6" customWidth="1"/>
    <col min="44" max="44" width="20.5703125" style="6" customWidth="1"/>
    <col min="45" max="45" width="16.28515625" style="6" customWidth="1"/>
    <col min="46" max="46" width="20" style="7" customWidth="1"/>
    <col min="47" max="47" width="17.7109375" style="7" customWidth="1"/>
    <col min="48" max="48" width="25.7109375" style="6" customWidth="1"/>
    <col min="49" max="49" width="22.5703125" style="6" customWidth="1"/>
    <col min="50" max="50" width="23.42578125" style="6" customWidth="1"/>
    <col min="51" max="51" width="22" style="6" customWidth="1"/>
    <col min="52" max="52" width="27.5703125" style="6" customWidth="1"/>
    <col min="53" max="53" width="28.42578125" style="6" customWidth="1"/>
    <col min="54" max="16384" width="9.140625" style="6"/>
  </cols>
  <sheetData>
    <row r="1" spans="1:53" ht="18.75" x14ac:dyDescent="0.25">
      <c r="A1" s="1" t="s">
        <v>3</v>
      </c>
      <c r="R1" s="99" t="s">
        <v>20</v>
      </c>
      <c r="S1" s="100"/>
      <c r="T1" s="100"/>
      <c r="U1" s="100"/>
      <c r="V1" s="100"/>
      <c r="W1" s="100"/>
      <c r="X1" s="100"/>
      <c r="Y1" s="100"/>
      <c r="Z1" s="103" t="s">
        <v>53</v>
      </c>
      <c r="AA1" s="104"/>
      <c r="AB1" s="104"/>
      <c r="AC1" s="104"/>
      <c r="AD1" s="104"/>
      <c r="AE1" s="104"/>
      <c r="AF1" s="104"/>
      <c r="AG1" s="104"/>
      <c r="AH1" s="99" t="s">
        <v>21</v>
      </c>
      <c r="AI1" s="100"/>
      <c r="AJ1" s="100"/>
      <c r="AK1" s="100"/>
      <c r="AL1" s="100"/>
      <c r="AM1" s="100"/>
      <c r="AN1" s="99" t="s">
        <v>41</v>
      </c>
      <c r="AO1" s="100"/>
      <c r="AP1" s="100"/>
      <c r="AQ1" s="100"/>
      <c r="AR1" s="100"/>
      <c r="AS1" s="100"/>
      <c r="AT1" s="100"/>
      <c r="AU1" s="100"/>
      <c r="AV1" s="99" t="s">
        <v>36</v>
      </c>
      <c r="AW1" s="100"/>
      <c r="AX1" s="99" t="s">
        <v>37</v>
      </c>
      <c r="AY1" s="100"/>
    </row>
    <row r="2" spans="1:53" x14ac:dyDescent="0.2">
      <c r="G2" s="16" t="s">
        <v>50</v>
      </c>
      <c r="R2" s="101" t="s">
        <v>19</v>
      </c>
      <c r="S2" s="102"/>
      <c r="T2" s="101" t="s">
        <v>18</v>
      </c>
      <c r="U2" s="102"/>
      <c r="V2" s="101" t="s">
        <v>17</v>
      </c>
      <c r="W2" s="102"/>
      <c r="X2" s="101" t="s">
        <v>45</v>
      </c>
      <c r="Y2" s="102"/>
      <c r="Z2" s="101" t="s">
        <v>51</v>
      </c>
      <c r="AA2" s="102"/>
      <c r="AB2" s="101" t="s">
        <v>27</v>
      </c>
      <c r="AC2" s="102"/>
      <c r="AD2" s="101" t="s">
        <v>28</v>
      </c>
      <c r="AE2" s="102"/>
      <c r="AF2" s="101" t="s">
        <v>29</v>
      </c>
      <c r="AG2" s="102"/>
      <c r="AH2" s="101" t="s">
        <v>24</v>
      </c>
      <c r="AI2" s="102"/>
      <c r="AJ2" s="101" t="s">
        <v>25</v>
      </c>
      <c r="AK2" s="102"/>
      <c r="AL2" s="101" t="s">
        <v>26</v>
      </c>
      <c r="AM2" s="102"/>
      <c r="AN2" s="101" t="s">
        <v>22</v>
      </c>
      <c r="AO2" s="102"/>
      <c r="AP2" s="101" t="s">
        <v>18</v>
      </c>
      <c r="AQ2" s="102"/>
      <c r="AR2" s="101" t="s">
        <v>23</v>
      </c>
      <c r="AS2" s="102"/>
      <c r="AT2" s="101" t="s">
        <v>40</v>
      </c>
      <c r="AU2" s="102"/>
    </row>
    <row r="3" spans="1:53" x14ac:dyDescent="0.2">
      <c r="A3" s="2" t="s">
        <v>0</v>
      </c>
      <c r="B3" s="2" t="s">
        <v>1</v>
      </c>
      <c r="C3" s="8" t="s">
        <v>4</v>
      </c>
      <c r="D3" s="8" t="s">
        <v>12</v>
      </c>
      <c r="E3" s="8" t="s">
        <v>13</v>
      </c>
      <c r="F3" s="8" t="s">
        <v>44</v>
      </c>
      <c r="G3" s="9" t="s">
        <v>49</v>
      </c>
      <c r="H3" s="9" t="s">
        <v>5</v>
      </c>
      <c r="I3" s="9" t="s">
        <v>15</v>
      </c>
      <c r="J3" s="9" t="s">
        <v>16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42</v>
      </c>
      <c r="R3" s="10" t="s">
        <v>14</v>
      </c>
      <c r="S3" s="2" t="s">
        <v>2</v>
      </c>
      <c r="T3" s="10" t="s">
        <v>14</v>
      </c>
      <c r="U3" s="2" t="s">
        <v>2</v>
      </c>
      <c r="V3" s="10" t="s">
        <v>14</v>
      </c>
      <c r="W3" s="2" t="s">
        <v>2</v>
      </c>
      <c r="X3" s="11" t="s">
        <v>14</v>
      </c>
      <c r="Y3" s="2" t="s">
        <v>2</v>
      </c>
      <c r="Z3" s="11" t="s">
        <v>14</v>
      </c>
      <c r="AA3" s="2" t="s">
        <v>2</v>
      </c>
      <c r="AB3" s="10" t="s">
        <v>14</v>
      </c>
      <c r="AC3" s="2" t="s">
        <v>2</v>
      </c>
      <c r="AD3" s="10" t="s">
        <v>14</v>
      </c>
      <c r="AE3" s="2" t="s">
        <v>2</v>
      </c>
      <c r="AF3" s="10" t="s">
        <v>14</v>
      </c>
      <c r="AG3" s="2" t="s">
        <v>2</v>
      </c>
      <c r="AH3" s="10" t="s">
        <v>14</v>
      </c>
      <c r="AI3" s="2" t="s">
        <v>2</v>
      </c>
      <c r="AJ3" s="10" t="s">
        <v>14</v>
      </c>
      <c r="AK3" s="2" t="s">
        <v>2</v>
      </c>
      <c r="AL3" s="10" t="s">
        <v>14</v>
      </c>
      <c r="AM3" s="2" t="s">
        <v>2</v>
      </c>
      <c r="AN3" s="10" t="s">
        <v>14</v>
      </c>
      <c r="AO3" s="2" t="s">
        <v>2</v>
      </c>
      <c r="AP3" s="10" t="s">
        <v>14</v>
      </c>
      <c r="AQ3" s="2" t="s">
        <v>2</v>
      </c>
      <c r="AR3" s="10" t="s">
        <v>14</v>
      </c>
      <c r="AS3" s="2" t="s">
        <v>2</v>
      </c>
      <c r="AT3" s="11" t="s">
        <v>14</v>
      </c>
      <c r="AU3" s="2" t="s">
        <v>2</v>
      </c>
      <c r="AV3" s="10" t="s">
        <v>14</v>
      </c>
      <c r="AW3" s="2" t="s">
        <v>2</v>
      </c>
      <c r="AX3" s="10" t="s">
        <v>14</v>
      </c>
      <c r="AY3" s="2" t="s">
        <v>2</v>
      </c>
      <c r="AZ3" s="13" t="s">
        <v>38</v>
      </c>
      <c r="BA3" s="13" t="s">
        <v>39</v>
      </c>
    </row>
    <row r="4" spans="1:53" s="5" customFormat="1" x14ac:dyDescent="0.2">
      <c r="A4" s="6">
        <v>4</v>
      </c>
      <c r="B4" s="5">
        <v>4</v>
      </c>
      <c r="C4" s="3">
        <f>10/60</f>
        <v>0.16666666666666666</v>
      </c>
      <c r="D4" s="3">
        <f>20/60</f>
        <v>0.33333333333333331</v>
      </c>
      <c r="E4" s="3">
        <f>30/60</f>
        <v>0.5</v>
      </c>
      <c r="F4" s="3">
        <f t="shared" ref="F4:F15" si="0">60/60</f>
        <v>1</v>
      </c>
      <c r="G4" s="4">
        <v>0</v>
      </c>
      <c r="H4" s="6">
        <v>20</v>
      </c>
      <c r="I4" s="6">
        <v>35</v>
      </c>
      <c r="J4" s="6">
        <v>50</v>
      </c>
      <c r="K4" s="3">
        <f>5/60</f>
        <v>8.3333333333333329E-2</v>
      </c>
      <c r="L4" s="3">
        <f>7.5/60</f>
        <v>0.125</v>
      </c>
      <c r="M4" s="3">
        <f>10/60</f>
        <v>0.16666666666666666</v>
      </c>
      <c r="N4" s="3">
        <f>5/60</f>
        <v>8.3333333333333329E-2</v>
      </c>
      <c r="O4" s="3">
        <f>10/60</f>
        <v>0.16666666666666666</v>
      </c>
      <c r="P4" s="3">
        <f>15/60</f>
        <v>0.25</v>
      </c>
      <c r="Q4" s="3">
        <f>30/60</f>
        <v>0.5</v>
      </c>
      <c r="R4" s="4">
        <f>24*($A$4*($B4-$C4)-($I4*$L4))/($B4+$L4+$O4)</f>
        <v>61.28155339805825</v>
      </c>
      <c r="S4" s="4">
        <f>24*($A$4*$B4-($I4*$L4))/($B4+$L4+$O4)</f>
        <v>65.009708737864074</v>
      </c>
      <c r="T4" s="4">
        <f>24*($A$4*($B4-$D4)-($I4*$L4))/($B4+$L4+$O4)</f>
        <v>57.553398058252426</v>
      </c>
      <c r="U4" s="4">
        <f>24*($A$4*$B4-($I4*$L4))/($B4+$L4+$O4)</f>
        <v>65.009708737864074</v>
      </c>
      <c r="V4" s="4">
        <f>24*($A$4*($B4-$E4)-($I4*$L4))/($B4+$L4+$O4)</f>
        <v>53.825242718446596</v>
      </c>
      <c r="W4" s="4">
        <f>24*($A$4*$B4-($I4*$L4))/($B4+$L4+$O4)</f>
        <v>65.009708737864074</v>
      </c>
      <c r="X4" s="4">
        <f t="shared" ref="X4:X13" si="1">24*($A$4*($B4-$F4)-($I4*$L4))/($B4+$L4+$O4)</f>
        <v>42.640776699029125</v>
      </c>
      <c r="Y4" s="4">
        <f t="shared" ref="Y4:Y13" si="2">24*($A$4*$B4-($I4*$L4))/($B4+$L4+$O4)</f>
        <v>65.009708737864074</v>
      </c>
      <c r="Z4" s="4">
        <f>24*($A$4*($B4-$D4)-($G4*$L4))/($B4+$L4+$O4)</f>
        <v>82.019417475728147</v>
      </c>
      <c r="AA4" s="4">
        <f>24*($A$4*$B4-($G4*$L4))/($B4+$L4+$O4)</f>
        <v>89.475728155339795</v>
      </c>
      <c r="AB4" s="4">
        <f>24*($A$4*($B4-$D4)-($H4*$L4))/($B4+$L4+$O4)</f>
        <v>68.038834951456309</v>
      </c>
      <c r="AC4" s="4">
        <f>24*($A$4*$B4-($H4*$L4))/($B4+$L4+$O4)</f>
        <v>75.495145631067956</v>
      </c>
      <c r="AD4" s="4">
        <f>24*($A$4*($B4-$D4)-($I4*$L4))/($B4+$L4+$O4)</f>
        <v>57.553398058252426</v>
      </c>
      <c r="AE4" s="4">
        <f>24*($A$4*$B4-($I4*$L4))/($B4+$L4+$O4)</f>
        <v>65.009708737864074</v>
      </c>
      <c r="AF4" s="4">
        <f>24*($A$4*($B4-$D4)-($J4*$L4))/($B4+$L4+$O4)</f>
        <v>47.067961165048537</v>
      </c>
      <c r="AG4" s="4">
        <f>24*($A$4*$B4-($J4*$L4))/($B4+$L4+$O4)</f>
        <v>54.524271844660191</v>
      </c>
      <c r="AH4" s="4">
        <f>24*($A$4*($B4-$D4)-($I4*$K4))/($B4+$K4+$O4)</f>
        <v>66.352941176470594</v>
      </c>
      <c r="AI4" s="4">
        <f>24*($A$4*$B4-($I4*$K4))/($B4+$K4+$O4)</f>
        <v>73.882352941176464</v>
      </c>
      <c r="AJ4" s="4">
        <f>24*($A$4*($B4-$D4)-($I4*$L4))/($B4+$L4+$O4)</f>
        <v>57.553398058252426</v>
      </c>
      <c r="AK4" s="4">
        <f>24*($A$4*$B4-($I4*$L4))/($B4+$L4+$O4)</f>
        <v>65.009708737864074</v>
      </c>
      <c r="AL4" s="4">
        <f>24*($A$4*($B4-$D4)-($I4*$M4))/($B4+$M4+$O4)</f>
        <v>48.923076923076913</v>
      </c>
      <c r="AM4" s="4">
        <f>24*($A$4*$B4-($I4*$M4))/($B4+$M4+$O4)</f>
        <v>56.307692307692307</v>
      </c>
      <c r="AN4" s="4">
        <f>24*($A$4*($B4-$D4)-($I4*$L4))/($B4+$L4+$N4)</f>
        <v>58.693069306930695</v>
      </c>
      <c r="AO4" s="4">
        <f>24*($A$4*$B4-($I4*$L4))/($B4+$L4+$N4)</f>
        <v>66.297029702970306</v>
      </c>
      <c r="AP4" s="4">
        <f>24*($A$4*($B4-$D4)-($I4*$L4))/($B4+$L4+$O4)</f>
        <v>57.553398058252426</v>
      </c>
      <c r="AQ4" s="4">
        <f>24*($A$4*$B4-($I4*$L4))/($B4+$L4+$O4)</f>
        <v>65.009708737864074</v>
      </c>
      <c r="AR4" s="4">
        <f>24*($A$4*($B4-$D4)-($I4*$L4))/($B4+$L4+$P4)</f>
        <v>56.457142857142856</v>
      </c>
      <c r="AS4" s="4">
        <f>24*($A$4*$B4-($I4*$L4))/($B4+$L4+$P4)</f>
        <v>63.771428571428572</v>
      </c>
      <c r="AT4" s="4">
        <f t="shared" ref="AT4:AT13" si="3">24*($A$4*($B4-$D4)-($I4*$L4))/($B4+$L4+$Q4)</f>
        <v>53.405405405405403</v>
      </c>
      <c r="AU4" s="4">
        <f t="shared" ref="AU4:AU13" si="4">24*($A$4*$B4-($I4*$L4))/($B4+$L4+$Q4)</f>
        <v>60.324324324324323</v>
      </c>
      <c r="AV4" s="4">
        <f>24*($A$4*($B4-$E4)-($J4*$M4))/($B4+$M4+$P4)</f>
        <v>30.792452830188683</v>
      </c>
      <c r="AW4" s="4">
        <f>24*($A$4*$B4-($J4*$M4))/($B4+$M4+$P4)</f>
        <v>41.660377358490571</v>
      </c>
      <c r="AX4" s="4">
        <f>24*($A$4*($B4-$C4)-($H4*$K4))/($B4+$K4+$N4)</f>
        <v>78.720000000000013</v>
      </c>
      <c r="AY4" s="4">
        <f>24*($A$4*$B4-($H4*$K4))/($B4+$K4+$N4)</f>
        <v>82.560000000000016</v>
      </c>
      <c r="AZ4" s="14">
        <f>AV4/AX4</f>
        <v>0.39116428900138056</v>
      </c>
      <c r="BA4" s="15">
        <f>100*AZ4</f>
        <v>39.116428900138054</v>
      </c>
    </row>
    <row r="5" spans="1:53" x14ac:dyDescent="0.2">
      <c r="B5" s="6">
        <v>6</v>
      </c>
      <c r="C5" s="3">
        <f t="shared" ref="C5:C53" si="5">10/60</f>
        <v>0.16666666666666666</v>
      </c>
      <c r="D5" s="3">
        <f t="shared" ref="D5:D53" si="6">20/60</f>
        <v>0.33333333333333331</v>
      </c>
      <c r="E5" s="3">
        <f t="shared" ref="E5:E53" si="7">30/60</f>
        <v>0.5</v>
      </c>
      <c r="F5" s="3">
        <f t="shared" si="0"/>
        <v>1</v>
      </c>
      <c r="G5" s="4">
        <v>0</v>
      </c>
      <c r="H5" s="6">
        <v>20</v>
      </c>
      <c r="I5" s="6">
        <v>35</v>
      </c>
      <c r="J5" s="6">
        <v>50</v>
      </c>
      <c r="K5" s="3">
        <f t="shared" ref="K5:K53" si="8">5/60</f>
        <v>8.3333333333333329E-2</v>
      </c>
      <c r="L5" s="3">
        <f t="shared" ref="L5:L53" si="9">7.5/60</f>
        <v>0.125</v>
      </c>
      <c r="M5" s="3">
        <f t="shared" ref="M5:M53" si="10">10/60</f>
        <v>0.16666666666666666</v>
      </c>
      <c r="N5" s="3">
        <f t="shared" ref="N5:N53" si="11">5/60</f>
        <v>8.3333333333333329E-2</v>
      </c>
      <c r="O5" s="3">
        <f t="shared" ref="O5:O53" si="12">10/60</f>
        <v>0.16666666666666666</v>
      </c>
      <c r="P5" s="3">
        <f t="shared" ref="P5:P53" si="13">15/60</f>
        <v>0.25</v>
      </c>
      <c r="Q5" s="3">
        <f t="shared" ref="Q5:Q53" si="14">30/60</f>
        <v>0.5</v>
      </c>
      <c r="R5" s="4">
        <f t="shared" ref="R5:R13" si="15">24*($A$4*($B5-$C5)-($I5*$L5))/($B5+$L5+$O5)</f>
        <v>72.317880794701978</v>
      </c>
      <c r="S5" s="4">
        <f t="shared" ref="S5:S13" si="16">24*($A$4*$B5-($I5*$L5))/($B5+$L5+$O5)</f>
        <v>74.860927152317871</v>
      </c>
      <c r="T5" s="4">
        <f t="shared" ref="T5:T13" si="17">24*($A$4*($B5-$D5)-($I5*$L5))/($B5+$L5+$O5)</f>
        <v>69.774834437086085</v>
      </c>
      <c r="U5" s="4">
        <f t="shared" ref="U5:U13" si="18">24*($A$4*$B5-($I5*$L5))/($B5+$L5+$O5)</f>
        <v>74.860927152317871</v>
      </c>
      <c r="V5" s="4">
        <f t="shared" ref="V5:V13" si="19">24*($A$4*($B5-$E5)-($I5*$L5))/($B5+$L5+$O5)</f>
        <v>67.231788079470192</v>
      </c>
      <c r="W5" s="4">
        <f t="shared" ref="W5:W13" si="20">24*($A$4*$B5-($I5*$L5))/($B5+$L5+$O5)</f>
        <v>74.860927152317871</v>
      </c>
      <c r="X5" s="4">
        <f t="shared" si="1"/>
        <v>59.602649006622514</v>
      </c>
      <c r="Y5" s="4">
        <f t="shared" si="2"/>
        <v>74.860927152317871</v>
      </c>
      <c r="Z5" s="4">
        <f t="shared" ref="Z5:Z13" si="21">24*($A$4*($B5-$D5)-($G5*$L5))/($B5+$L5+$O5)</f>
        <v>86.463576158940398</v>
      </c>
      <c r="AA5" s="4">
        <f t="shared" ref="AA5:AA13" si="22">24*($A$4*$B5-($G5*$L5))/($B5+$L5+$O5)</f>
        <v>91.549668874172184</v>
      </c>
      <c r="AB5" s="4">
        <f t="shared" ref="AB5:AB13" si="23">24*($A$4*($B5-$D5)-($H5*$L5))/($B5+$L5+$O5)</f>
        <v>76.927152317880797</v>
      </c>
      <c r="AC5" s="4">
        <f t="shared" ref="AC5:AC13" si="24">24*($A$4*$B5-($H5*$L5))/($B5+$L5+$O5)</f>
        <v>82.013245033112582</v>
      </c>
      <c r="AD5" s="4">
        <f t="shared" ref="AD5:AD13" si="25">24*($A$4*($B5-$D5)-($I5*$L5))/($B5+$L5+$O5)</f>
        <v>69.774834437086085</v>
      </c>
      <c r="AE5" s="4">
        <f t="shared" ref="AE5:AE13" si="26">24*($A$4*$B5-($I5*$L5))/($B5+$L5+$O5)</f>
        <v>74.860927152317871</v>
      </c>
      <c r="AF5" s="4">
        <f t="shared" ref="AF5:AF13" si="27">24*($A$4*($B5-$D5)-($J5*$L5))/($B5+$L5+$O5)</f>
        <v>62.622516556291387</v>
      </c>
      <c r="AG5" s="4">
        <f t="shared" ref="AG5:AG13" si="28">24*($A$4*$B5-($J5*$L5))/($B5+$L5+$O5)</f>
        <v>67.708609271523173</v>
      </c>
      <c r="AH5" s="4">
        <f t="shared" ref="AH5:AH13" si="29">24*($A$4*($B5-$D5)-($I5*$K5))/($B5+$K5+$O5)</f>
        <v>75.84</v>
      </c>
      <c r="AI5" s="4">
        <f t="shared" ref="AI5:AI13" si="30">24*($A$4*$B5-($I5*$K5))/($B5+$K5+$O5)</f>
        <v>80.959999999999994</v>
      </c>
      <c r="AJ5" s="4">
        <f t="shared" ref="AJ5:AJ13" si="31">24*($A$4*($B5-$D5)-($I5*$L5))/($B5+$L5+$O5)</f>
        <v>69.774834437086085</v>
      </c>
      <c r="AK5" s="4">
        <f t="shared" ref="AK5:AK13" si="32">24*($A$4*$B5-($I5*$L5))/($B5+$L5+$O5)</f>
        <v>74.860927152317871</v>
      </c>
      <c r="AL5" s="4">
        <f t="shared" ref="AL5:AL13" si="33">24*($A$4*($B5-$D5)-($I5*$M5))/($B5+$M5+$O5)</f>
        <v>63.789473684210527</v>
      </c>
      <c r="AM5" s="4">
        <f t="shared" ref="AM5:AM13" si="34">24*($A$4*$B5-($I5*$M5))/($B5+$M5+$O5)</f>
        <v>68.84210526315789</v>
      </c>
      <c r="AN5" s="4">
        <f t="shared" ref="AN5:AN13" si="35">24*($A$4*($B5-$D5)-($I5*$L5))/($B5+$L5+$N5)</f>
        <v>70.711409395973163</v>
      </c>
      <c r="AO5" s="4">
        <f t="shared" ref="AO5:AO13" si="36">24*($A$4*$B5-($I5*$L5))/($B5+$L5+$N5)</f>
        <v>75.865771812080538</v>
      </c>
      <c r="AP5" s="4">
        <f t="shared" ref="AP5:AP13" si="37">24*($A$4*($B5-$D5)-($I5*$L5))/($B5+$L5+$O5)</f>
        <v>69.774834437086085</v>
      </c>
      <c r="AQ5" s="4">
        <f t="shared" ref="AQ5:AQ13" si="38">24*($A$4*$B5-($I5*$L5))/($B5+$L5+$O5)</f>
        <v>74.860927152317871</v>
      </c>
      <c r="AR5" s="4">
        <f t="shared" ref="AR5:AR13" si="39">24*($A$4*($B5-$D5)-($I5*$L5))/($B5+$L5+$P5)</f>
        <v>68.862745098039213</v>
      </c>
      <c r="AS5" s="4">
        <f t="shared" ref="AS5:AS13" si="40">24*($A$4*$B5-($I5*$L5))/($B5+$L5+$P5)</f>
        <v>73.882352941176464</v>
      </c>
      <c r="AT5" s="4">
        <f t="shared" si="3"/>
        <v>66.264150943396231</v>
      </c>
      <c r="AU5" s="4">
        <f t="shared" si="4"/>
        <v>71.094339622641513</v>
      </c>
      <c r="AV5" s="4">
        <f t="shared" ref="AV5:AV13" si="41">24*($A$4*($B5-$E5)-($J5*$M5))/($B5+$M5+$P5)</f>
        <v>51.116883116883116</v>
      </c>
      <c r="AW5" s="4">
        <f t="shared" ref="AW5:AW13" si="42">24*($A$4*$B5-($J5*$M5))/($B5+$M5+$P5)</f>
        <v>58.597402597402592</v>
      </c>
      <c r="AX5" s="4">
        <f t="shared" ref="AX5:AX13" si="43">24*($A$4*($B5-$C5)-($H5*$K5))/($B5+$K5+$N5)</f>
        <v>84.324324324324337</v>
      </c>
      <c r="AY5" s="4">
        <f t="shared" ref="AY5:AY13" si="44">24*($A$4*$B5-($H5*$K5))/($B5+$K5+$N5)</f>
        <v>86.918918918918934</v>
      </c>
      <c r="AZ5" s="14">
        <f t="shared" ref="AZ5:AZ53" si="45">AV5/AX5</f>
        <v>0.60619380619380614</v>
      </c>
      <c r="BA5" s="15">
        <f t="shared" ref="BA5:BA53" si="46">100*AZ5</f>
        <v>60.619380619380614</v>
      </c>
    </row>
    <row r="6" spans="1:53" x14ac:dyDescent="0.2">
      <c r="B6" s="6">
        <v>8</v>
      </c>
      <c r="C6" s="3">
        <f t="shared" si="5"/>
        <v>0.16666666666666666</v>
      </c>
      <c r="D6" s="3">
        <f t="shared" si="6"/>
        <v>0.33333333333333331</v>
      </c>
      <c r="E6" s="3">
        <f t="shared" si="7"/>
        <v>0.5</v>
      </c>
      <c r="F6" s="3">
        <f t="shared" si="0"/>
        <v>1</v>
      </c>
      <c r="G6" s="4">
        <v>0</v>
      </c>
      <c r="H6" s="6">
        <v>20</v>
      </c>
      <c r="I6" s="6">
        <v>35</v>
      </c>
      <c r="J6" s="6">
        <v>50</v>
      </c>
      <c r="K6" s="3">
        <f t="shared" si="8"/>
        <v>8.3333333333333329E-2</v>
      </c>
      <c r="L6" s="3">
        <f t="shared" si="9"/>
        <v>0.125</v>
      </c>
      <c r="M6" s="3">
        <f t="shared" si="10"/>
        <v>0.16666666666666666</v>
      </c>
      <c r="N6" s="3">
        <f t="shared" si="11"/>
        <v>8.3333333333333329E-2</v>
      </c>
      <c r="O6" s="3">
        <f t="shared" si="12"/>
        <v>0.16666666666666666</v>
      </c>
      <c r="P6" s="3">
        <f t="shared" si="13"/>
        <v>0.25</v>
      </c>
      <c r="Q6" s="3">
        <f t="shared" si="14"/>
        <v>0.5</v>
      </c>
      <c r="R6" s="4">
        <f t="shared" si="15"/>
        <v>78.030150753768851</v>
      </c>
      <c r="S6" s="4">
        <f t="shared" si="16"/>
        <v>79.959798994974875</v>
      </c>
      <c r="T6" s="4">
        <f t="shared" si="17"/>
        <v>76.100502512562826</v>
      </c>
      <c r="U6" s="4">
        <f t="shared" si="18"/>
        <v>79.959798994974875</v>
      </c>
      <c r="V6" s="4">
        <f t="shared" si="19"/>
        <v>74.170854271356788</v>
      </c>
      <c r="W6" s="4">
        <f t="shared" si="20"/>
        <v>79.959798994974875</v>
      </c>
      <c r="X6" s="4">
        <f t="shared" si="1"/>
        <v>68.381909547738701</v>
      </c>
      <c r="Y6" s="4">
        <f t="shared" si="2"/>
        <v>79.959798994974875</v>
      </c>
      <c r="Z6" s="4">
        <f t="shared" si="21"/>
        <v>88.763819095477388</v>
      </c>
      <c r="AA6" s="4">
        <f t="shared" si="22"/>
        <v>92.62311557788945</v>
      </c>
      <c r="AB6" s="4">
        <f t="shared" si="23"/>
        <v>81.527638190954775</v>
      </c>
      <c r="AC6" s="4">
        <f t="shared" si="24"/>
        <v>85.386934673366838</v>
      </c>
      <c r="AD6" s="4">
        <f t="shared" si="25"/>
        <v>76.100502512562826</v>
      </c>
      <c r="AE6" s="4">
        <f t="shared" si="26"/>
        <v>79.959798994974875</v>
      </c>
      <c r="AF6" s="4">
        <f t="shared" si="27"/>
        <v>70.673366834170864</v>
      </c>
      <c r="AG6" s="4">
        <f t="shared" si="28"/>
        <v>74.532663316582926</v>
      </c>
      <c r="AH6" s="4">
        <f t="shared" si="29"/>
        <v>80.727272727272734</v>
      </c>
      <c r="AI6" s="4">
        <f t="shared" si="30"/>
        <v>84.606060606060609</v>
      </c>
      <c r="AJ6" s="4">
        <f t="shared" si="31"/>
        <v>76.100502512562826</v>
      </c>
      <c r="AK6" s="4">
        <f t="shared" si="32"/>
        <v>79.959798994974875</v>
      </c>
      <c r="AL6" s="4">
        <f t="shared" si="33"/>
        <v>71.52000000000001</v>
      </c>
      <c r="AM6" s="4">
        <f t="shared" si="34"/>
        <v>75.360000000000014</v>
      </c>
      <c r="AN6" s="4">
        <f t="shared" si="35"/>
        <v>76.873096446700501</v>
      </c>
      <c r="AO6" s="4">
        <f t="shared" si="36"/>
        <v>80.771573604060904</v>
      </c>
      <c r="AP6" s="4">
        <f t="shared" si="37"/>
        <v>76.100502512562826</v>
      </c>
      <c r="AQ6" s="4">
        <f t="shared" si="38"/>
        <v>79.959798994974875</v>
      </c>
      <c r="AR6" s="4">
        <f t="shared" si="39"/>
        <v>75.343283582089555</v>
      </c>
      <c r="AS6" s="4">
        <f t="shared" si="40"/>
        <v>79.164179104477611</v>
      </c>
      <c r="AT6" s="4">
        <f t="shared" si="3"/>
        <v>73.159420289855078</v>
      </c>
      <c r="AU6" s="4">
        <f t="shared" si="4"/>
        <v>76.869565217391298</v>
      </c>
      <c r="AV6" s="4">
        <f t="shared" si="41"/>
        <v>61.782178217821787</v>
      </c>
      <c r="AW6" s="4">
        <f t="shared" si="42"/>
        <v>67.485148514851488</v>
      </c>
      <c r="AX6" s="4">
        <f t="shared" si="43"/>
        <v>87.183673469387742</v>
      </c>
      <c r="AY6" s="4">
        <f t="shared" si="44"/>
        <v>89.142857142857125</v>
      </c>
      <c r="AZ6" s="14">
        <f t="shared" si="45"/>
        <v>0.70864389809767514</v>
      </c>
      <c r="BA6" s="15">
        <f t="shared" si="46"/>
        <v>70.864389809767516</v>
      </c>
    </row>
    <row r="7" spans="1:53" x14ac:dyDescent="0.2">
      <c r="B7" s="6">
        <v>10</v>
      </c>
      <c r="C7" s="3">
        <f t="shared" si="5"/>
        <v>0.16666666666666666</v>
      </c>
      <c r="D7" s="3">
        <f t="shared" si="6"/>
        <v>0.33333333333333331</v>
      </c>
      <c r="E7" s="3">
        <f t="shared" si="7"/>
        <v>0.5</v>
      </c>
      <c r="F7" s="3">
        <f t="shared" si="0"/>
        <v>1</v>
      </c>
      <c r="G7" s="4">
        <v>0</v>
      </c>
      <c r="H7" s="6">
        <v>20</v>
      </c>
      <c r="I7" s="6">
        <v>35</v>
      </c>
      <c r="J7" s="6">
        <v>50</v>
      </c>
      <c r="K7" s="3">
        <f t="shared" si="8"/>
        <v>8.3333333333333329E-2</v>
      </c>
      <c r="L7" s="3">
        <f t="shared" si="9"/>
        <v>0.125</v>
      </c>
      <c r="M7" s="3">
        <f t="shared" si="10"/>
        <v>0.16666666666666666</v>
      </c>
      <c r="N7" s="3">
        <f t="shared" si="11"/>
        <v>8.3333333333333329E-2</v>
      </c>
      <c r="O7" s="3">
        <f t="shared" si="12"/>
        <v>0.16666666666666666</v>
      </c>
      <c r="P7" s="3">
        <f t="shared" si="13"/>
        <v>0.25</v>
      </c>
      <c r="Q7" s="3">
        <f t="shared" si="14"/>
        <v>0.5</v>
      </c>
      <c r="R7" s="4">
        <f t="shared" si="15"/>
        <v>81.522267206477736</v>
      </c>
      <c r="S7" s="4">
        <f t="shared" si="16"/>
        <v>83.07692307692308</v>
      </c>
      <c r="T7" s="4">
        <f t="shared" si="17"/>
        <v>79.967611336032391</v>
      </c>
      <c r="U7" s="4">
        <f t="shared" si="18"/>
        <v>83.07692307692308</v>
      </c>
      <c r="V7" s="4">
        <f t="shared" si="19"/>
        <v>78.412955465587046</v>
      </c>
      <c r="W7" s="4">
        <f t="shared" si="20"/>
        <v>83.07692307692308</v>
      </c>
      <c r="X7" s="4">
        <f t="shared" si="1"/>
        <v>73.748987854251013</v>
      </c>
      <c r="Y7" s="4">
        <f t="shared" si="2"/>
        <v>83.07692307692308</v>
      </c>
      <c r="Z7" s="4">
        <f t="shared" si="21"/>
        <v>90.170040485829958</v>
      </c>
      <c r="AA7" s="4">
        <f t="shared" si="22"/>
        <v>93.279352226720647</v>
      </c>
      <c r="AB7" s="4">
        <f t="shared" si="23"/>
        <v>84.34008097165993</v>
      </c>
      <c r="AC7" s="4">
        <f t="shared" si="24"/>
        <v>87.449392712550619</v>
      </c>
      <c r="AD7" s="4">
        <f t="shared" si="25"/>
        <v>79.967611336032391</v>
      </c>
      <c r="AE7" s="4">
        <f t="shared" si="26"/>
        <v>83.07692307692308</v>
      </c>
      <c r="AF7" s="4">
        <f t="shared" si="27"/>
        <v>75.595141700404866</v>
      </c>
      <c r="AG7" s="4">
        <f t="shared" si="28"/>
        <v>78.704453441295556</v>
      </c>
      <c r="AH7" s="4">
        <f t="shared" si="29"/>
        <v>83.707317073170728</v>
      </c>
      <c r="AI7" s="4">
        <f t="shared" si="30"/>
        <v>86.829268292682926</v>
      </c>
      <c r="AJ7" s="4">
        <f t="shared" si="31"/>
        <v>79.967611336032391</v>
      </c>
      <c r="AK7" s="4">
        <f t="shared" si="32"/>
        <v>83.07692307692308</v>
      </c>
      <c r="AL7" s="4">
        <f t="shared" si="33"/>
        <v>76.258064516129025</v>
      </c>
      <c r="AM7" s="4">
        <f t="shared" si="34"/>
        <v>79.354838709677423</v>
      </c>
      <c r="AN7" s="4">
        <f t="shared" si="35"/>
        <v>80.620408163265296</v>
      </c>
      <c r="AO7" s="4">
        <f t="shared" si="36"/>
        <v>83.755102040816325</v>
      </c>
      <c r="AP7" s="4">
        <f t="shared" si="37"/>
        <v>79.967611336032391</v>
      </c>
      <c r="AQ7" s="4">
        <f t="shared" si="38"/>
        <v>83.07692307692308</v>
      </c>
      <c r="AR7" s="4">
        <f t="shared" si="39"/>
        <v>79.325301204819283</v>
      </c>
      <c r="AS7" s="4">
        <f t="shared" si="40"/>
        <v>82.409638554216869</v>
      </c>
      <c r="AT7" s="4">
        <f t="shared" si="3"/>
        <v>77.45882352941176</v>
      </c>
      <c r="AU7" s="4">
        <f t="shared" si="4"/>
        <v>80.470588235294116</v>
      </c>
      <c r="AV7" s="4">
        <f t="shared" si="41"/>
        <v>68.352000000000004</v>
      </c>
      <c r="AW7" s="4">
        <f t="shared" si="42"/>
        <v>72.960000000000008</v>
      </c>
      <c r="AX7" s="4">
        <f t="shared" si="43"/>
        <v>88.918032786885249</v>
      </c>
      <c r="AY7" s="4">
        <f t="shared" si="44"/>
        <v>90.491803278688508</v>
      </c>
      <c r="AZ7" s="14">
        <f t="shared" si="45"/>
        <v>0.76870796460176993</v>
      </c>
      <c r="BA7" s="15">
        <f t="shared" si="46"/>
        <v>76.87079646017699</v>
      </c>
    </row>
    <row r="8" spans="1:53" x14ac:dyDescent="0.2">
      <c r="B8" s="6">
        <v>12</v>
      </c>
      <c r="C8" s="3">
        <f t="shared" si="5"/>
        <v>0.16666666666666666</v>
      </c>
      <c r="D8" s="3">
        <f t="shared" si="6"/>
        <v>0.33333333333333331</v>
      </c>
      <c r="E8" s="3">
        <f t="shared" si="7"/>
        <v>0.5</v>
      </c>
      <c r="F8" s="3">
        <f t="shared" si="0"/>
        <v>1</v>
      </c>
      <c r="G8" s="4">
        <v>0</v>
      </c>
      <c r="H8" s="6">
        <v>20</v>
      </c>
      <c r="I8" s="6">
        <v>35</v>
      </c>
      <c r="J8" s="6">
        <v>50</v>
      </c>
      <c r="K8" s="3">
        <f t="shared" si="8"/>
        <v>8.3333333333333329E-2</v>
      </c>
      <c r="L8" s="3">
        <f t="shared" si="9"/>
        <v>0.125</v>
      </c>
      <c r="M8" s="3">
        <f t="shared" si="10"/>
        <v>0.16666666666666666</v>
      </c>
      <c r="N8" s="3">
        <f t="shared" si="11"/>
        <v>8.3333333333333329E-2</v>
      </c>
      <c r="O8" s="3">
        <f t="shared" si="12"/>
        <v>0.16666666666666666</v>
      </c>
      <c r="P8" s="3">
        <f t="shared" si="13"/>
        <v>0.25</v>
      </c>
      <c r="Q8" s="3">
        <f t="shared" si="14"/>
        <v>0.5</v>
      </c>
      <c r="R8" s="4">
        <f t="shared" si="15"/>
        <v>83.877966101694923</v>
      </c>
      <c r="S8" s="4">
        <f t="shared" si="16"/>
        <v>85.179661016949154</v>
      </c>
      <c r="T8" s="4">
        <f t="shared" si="17"/>
        <v>82.576271186440678</v>
      </c>
      <c r="U8" s="4">
        <f t="shared" si="18"/>
        <v>85.179661016949154</v>
      </c>
      <c r="V8" s="4">
        <f t="shared" si="19"/>
        <v>81.274576271186447</v>
      </c>
      <c r="W8" s="4">
        <f t="shared" si="20"/>
        <v>85.179661016949154</v>
      </c>
      <c r="X8" s="4">
        <f t="shared" si="1"/>
        <v>77.369491525423726</v>
      </c>
      <c r="Y8" s="4">
        <f t="shared" si="2"/>
        <v>85.179661016949154</v>
      </c>
      <c r="Z8" s="4">
        <f t="shared" si="21"/>
        <v>91.118644067796609</v>
      </c>
      <c r="AA8" s="4">
        <f t="shared" si="22"/>
        <v>93.722033898305085</v>
      </c>
      <c r="AB8" s="4">
        <f t="shared" si="23"/>
        <v>86.237288135593218</v>
      </c>
      <c r="AC8" s="4">
        <f t="shared" si="24"/>
        <v>88.840677966101694</v>
      </c>
      <c r="AD8" s="4">
        <f t="shared" si="25"/>
        <v>82.576271186440678</v>
      </c>
      <c r="AE8" s="4">
        <f t="shared" si="26"/>
        <v>85.179661016949154</v>
      </c>
      <c r="AF8" s="4">
        <f t="shared" si="27"/>
        <v>78.915254237288138</v>
      </c>
      <c r="AG8" s="4">
        <f t="shared" si="28"/>
        <v>81.518644067796615</v>
      </c>
      <c r="AH8" s="4">
        <f t="shared" si="29"/>
        <v>85.714285714285708</v>
      </c>
      <c r="AI8" s="4">
        <f t="shared" si="30"/>
        <v>88.326530612244895</v>
      </c>
      <c r="AJ8" s="4">
        <f t="shared" si="31"/>
        <v>82.576271186440678</v>
      </c>
      <c r="AK8" s="4">
        <f t="shared" si="32"/>
        <v>85.179661016949154</v>
      </c>
      <c r="AL8" s="4">
        <f t="shared" si="33"/>
        <v>79.459459459459453</v>
      </c>
      <c r="AM8" s="4">
        <f t="shared" si="34"/>
        <v>82.054054054054063</v>
      </c>
      <c r="AN8" s="4">
        <f t="shared" si="35"/>
        <v>83.13993174061433</v>
      </c>
      <c r="AO8" s="4">
        <f t="shared" si="36"/>
        <v>85.76109215017064</v>
      </c>
      <c r="AP8" s="4">
        <f t="shared" si="37"/>
        <v>82.576271186440678</v>
      </c>
      <c r="AQ8" s="4">
        <f t="shared" si="38"/>
        <v>85.179661016949154</v>
      </c>
      <c r="AR8" s="4">
        <f t="shared" si="39"/>
        <v>82.020202020202021</v>
      </c>
      <c r="AS8" s="4">
        <f t="shared" si="40"/>
        <v>84.606060606060609</v>
      </c>
      <c r="AT8" s="4">
        <f t="shared" si="3"/>
        <v>80.396039603960389</v>
      </c>
      <c r="AU8" s="4">
        <f t="shared" si="4"/>
        <v>82.930693069306926</v>
      </c>
      <c r="AV8" s="4">
        <f t="shared" si="41"/>
        <v>72.805369127516798</v>
      </c>
      <c r="AW8" s="4">
        <f t="shared" si="42"/>
        <v>76.671140939597322</v>
      </c>
      <c r="AX8" s="4">
        <f t="shared" si="43"/>
        <v>90.082191780821915</v>
      </c>
      <c r="AY8" s="4">
        <f t="shared" si="44"/>
        <v>91.397260273972591</v>
      </c>
      <c r="AZ8" s="14">
        <f t="shared" si="45"/>
        <v>0.80821045412237325</v>
      </c>
      <c r="BA8" s="15">
        <f t="shared" si="46"/>
        <v>80.821045412237325</v>
      </c>
    </row>
    <row r="9" spans="1:53" x14ac:dyDescent="0.2">
      <c r="B9" s="6">
        <v>14</v>
      </c>
      <c r="C9" s="3">
        <f t="shared" si="5"/>
        <v>0.16666666666666666</v>
      </c>
      <c r="D9" s="3">
        <f t="shared" si="6"/>
        <v>0.33333333333333331</v>
      </c>
      <c r="E9" s="3">
        <f t="shared" si="7"/>
        <v>0.5</v>
      </c>
      <c r="F9" s="3">
        <f t="shared" si="0"/>
        <v>1</v>
      </c>
      <c r="G9" s="4">
        <v>0</v>
      </c>
      <c r="H9" s="6">
        <v>20</v>
      </c>
      <c r="I9" s="6">
        <v>35</v>
      </c>
      <c r="J9" s="6">
        <v>50</v>
      </c>
      <c r="K9" s="3">
        <f t="shared" si="8"/>
        <v>8.3333333333333329E-2</v>
      </c>
      <c r="L9" s="3">
        <f t="shared" si="9"/>
        <v>0.125</v>
      </c>
      <c r="M9" s="3">
        <f t="shared" si="10"/>
        <v>0.16666666666666666</v>
      </c>
      <c r="N9" s="3">
        <f t="shared" si="11"/>
        <v>8.3333333333333329E-2</v>
      </c>
      <c r="O9" s="3">
        <f t="shared" si="12"/>
        <v>0.16666666666666666</v>
      </c>
      <c r="P9" s="3">
        <f t="shared" si="13"/>
        <v>0.25</v>
      </c>
      <c r="Q9" s="3">
        <f t="shared" si="14"/>
        <v>0.5</v>
      </c>
      <c r="R9" s="4">
        <f t="shared" si="15"/>
        <v>85.574344023323619</v>
      </c>
      <c r="S9" s="4">
        <f t="shared" si="16"/>
        <v>86.693877551020407</v>
      </c>
      <c r="T9" s="4">
        <f t="shared" si="17"/>
        <v>84.45481049562683</v>
      </c>
      <c r="U9" s="4">
        <f t="shared" si="18"/>
        <v>86.693877551020407</v>
      </c>
      <c r="V9" s="4">
        <f t="shared" si="19"/>
        <v>83.335276967930028</v>
      </c>
      <c r="W9" s="4">
        <f t="shared" si="20"/>
        <v>86.693877551020407</v>
      </c>
      <c r="X9" s="4">
        <f t="shared" si="1"/>
        <v>79.976676384839649</v>
      </c>
      <c r="Y9" s="4">
        <f t="shared" si="2"/>
        <v>86.693877551020407</v>
      </c>
      <c r="Z9" s="4">
        <f t="shared" si="21"/>
        <v>91.801749271137027</v>
      </c>
      <c r="AA9" s="4">
        <f t="shared" si="22"/>
        <v>94.040816326530617</v>
      </c>
      <c r="AB9" s="4">
        <f t="shared" si="23"/>
        <v>87.603498542274053</v>
      </c>
      <c r="AC9" s="4">
        <f t="shared" si="24"/>
        <v>89.842565597667644</v>
      </c>
      <c r="AD9" s="4">
        <f t="shared" si="25"/>
        <v>84.45481049562683</v>
      </c>
      <c r="AE9" s="4">
        <f t="shared" si="26"/>
        <v>86.693877551020407</v>
      </c>
      <c r="AF9" s="4">
        <f t="shared" si="27"/>
        <v>81.306122448979593</v>
      </c>
      <c r="AG9" s="4">
        <f t="shared" si="28"/>
        <v>83.545189504373184</v>
      </c>
      <c r="AH9" s="4">
        <f t="shared" si="29"/>
        <v>87.15789473684211</v>
      </c>
      <c r="AI9" s="4">
        <f t="shared" si="30"/>
        <v>89.403508771929822</v>
      </c>
      <c r="AJ9" s="4">
        <f t="shared" si="31"/>
        <v>84.45481049562683</v>
      </c>
      <c r="AK9" s="4">
        <f t="shared" si="32"/>
        <v>86.693877551020407</v>
      </c>
      <c r="AL9" s="4">
        <f t="shared" si="33"/>
        <v>81.767441860465127</v>
      </c>
      <c r="AM9" s="4">
        <f t="shared" si="34"/>
        <v>84</v>
      </c>
      <c r="AN9" s="4">
        <f t="shared" si="35"/>
        <v>84.950146627565985</v>
      </c>
      <c r="AO9" s="4">
        <f t="shared" si="36"/>
        <v>87.202346041055719</v>
      </c>
      <c r="AP9" s="4">
        <f t="shared" si="37"/>
        <v>84.45481049562683</v>
      </c>
      <c r="AQ9" s="4">
        <f t="shared" si="38"/>
        <v>86.693877551020407</v>
      </c>
      <c r="AR9" s="4">
        <f t="shared" si="39"/>
        <v>83.96521739130435</v>
      </c>
      <c r="AS9" s="4">
        <f t="shared" si="40"/>
        <v>86.19130434782609</v>
      </c>
      <c r="AT9" s="4">
        <f t="shared" si="3"/>
        <v>82.529914529914535</v>
      </c>
      <c r="AU9" s="4">
        <f t="shared" si="4"/>
        <v>84.717948717948715</v>
      </c>
      <c r="AV9" s="4">
        <f t="shared" si="41"/>
        <v>76.02312138728324</v>
      </c>
      <c r="AW9" s="4">
        <f t="shared" si="42"/>
        <v>79.352601156069369</v>
      </c>
      <c r="AX9" s="4">
        <f t="shared" si="43"/>
        <v>90.917647058823519</v>
      </c>
      <c r="AY9" s="4">
        <f t="shared" si="44"/>
        <v>92.047058823529397</v>
      </c>
      <c r="AZ9" s="14">
        <f t="shared" si="45"/>
        <v>0.83617563637669201</v>
      </c>
      <c r="BA9" s="15">
        <f t="shared" si="46"/>
        <v>83.617563637669207</v>
      </c>
    </row>
    <row r="10" spans="1:53" x14ac:dyDescent="0.2">
      <c r="B10" s="6">
        <v>16</v>
      </c>
      <c r="C10" s="3">
        <f t="shared" si="5"/>
        <v>0.16666666666666666</v>
      </c>
      <c r="D10" s="3">
        <f t="shared" si="6"/>
        <v>0.33333333333333331</v>
      </c>
      <c r="E10" s="3">
        <f t="shared" si="7"/>
        <v>0.5</v>
      </c>
      <c r="F10" s="3">
        <f t="shared" si="0"/>
        <v>1</v>
      </c>
      <c r="G10" s="4">
        <v>0</v>
      </c>
      <c r="H10" s="6">
        <v>20</v>
      </c>
      <c r="I10" s="6">
        <v>35</v>
      </c>
      <c r="J10" s="6">
        <v>50</v>
      </c>
      <c r="K10" s="3">
        <f t="shared" si="8"/>
        <v>8.3333333333333329E-2</v>
      </c>
      <c r="L10" s="3">
        <f t="shared" si="9"/>
        <v>0.125</v>
      </c>
      <c r="M10" s="3">
        <f t="shared" si="10"/>
        <v>0.16666666666666666</v>
      </c>
      <c r="N10" s="3">
        <f t="shared" si="11"/>
        <v>8.3333333333333329E-2</v>
      </c>
      <c r="O10" s="3">
        <f t="shared" si="12"/>
        <v>0.16666666666666666</v>
      </c>
      <c r="P10" s="3">
        <f t="shared" si="13"/>
        <v>0.25</v>
      </c>
      <c r="Q10" s="3">
        <f t="shared" si="14"/>
        <v>0.5</v>
      </c>
      <c r="R10" s="4">
        <f t="shared" si="15"/>
        <v>86.854219948849092</v>
      </c>
      <c r="S10" s="4">
        <f t="shared" si="16"/>
        <v>87.836317135549862</v>
      </c>
      <c r="T10" s="4">
        <f t="shared" si="17"/>
        <v>85.872122762148337</v>
      </c>
      <c r="U10" s="4">
        <f t="shared" si="18"/>
        <v>87.836317135549862</v>
      </c>
      <c r="V10" s="4">
        <f t="shared" si="19"/>
        <v>84.890025575447567</v>
      </c>
      <c r="W10" s="4">
        <f t="shared" si="20"/>
        <v>87.836317135549862</v>
      </c>
      <c r="X10" s="4">
        <f t="shared" si="1"/>
        <v>81.943734015345257</v>
      </c>
      <c r="Y10" s="4">
        <f t="shared" si="2"/>
        <v>87.836317135549862</v>
      </c>
      <c r="Z10" s="4">
        <f t="shared" si="21"/>
        <v>92.31713554987212</v>
      </c>
      <c r="AA10" s="4">
        <f t="shared" si="22"/>
        <v>94.281329923273645</v>
      </c>
      <c r="AB10" s="4">
        <f t="shared" si="23"/>
        <v>88.63427109974424</v>
      </c>
      <c r="AC10" s="4">
        <f t="shared" si="24"/>
        <v>90.598465473145779</v>
      </c>
      <c r="AD10" s="4">
        <f t="shared" si="25"/>
        <v>85.872122762148337</v>
      </c>
      <c r="AE10" s="4">
        <f t="shared" si="26"/>
        <v>87.836317135549862</v>
      </c>
      <c r="AF10" s="4">
        <f t="shared" si="27"/>
        <v>83.109974424552419</v>
      </c>
      <c r="AG10" s="4">
        <f t="shared" si="28"/>
        <v>85.074168797953959</v>
      </c>
      <c r="AH10" s="4">
        <f t="shared" si="29"/>
        <v>88.246153846153845</v>
      </c>
      <c r="AI10" s="4">
        <f t="shared" si="30"/>
        <v>90.215384615384622</v>
      </c>
      <c r="AJ10" s="4">
        <f t="shared" si="31"/>
        <v>85.872122762148337</v>
      </c>
      <c r="AK10" s="4">
        <f t="shared" si="32"/>
        <v>87.836317135549862</v>
      </c>
      <c r="AL10" s="4">
        <f t="shared" si="33"/>
        <v>83.510204081632637</v>
      </c>
      <c r="AM10" s="4">
        <f t="shared" si="34"/>
        <v>85.469387755102034</v>
      </c>
      <c r="AN10" s="4">
        <f t="shared" si="35"/>
        <v>86.313624678663246</v>
      </c>
      <c r="AO10" s="4">
        <f t="shared" si="36"/>
        <v>88.287917737789215</v>
      </c>
      <c r="AP10" s="4">
        <f t="shared" si="37"/>
        <v>85.872122762148337</v>
      </c>
      <c r="AQ10" s="4">
        <f t="shared" si="38"/>
        <v>87.836317135549862</v>
      </c>
      <c r="AR10" s="4">
        <f t="shared" si="39"/>
        <v>85.435114503816791</v>
      </c>
      <c r="AS10" s="4">
        <f t="shared" si="40"/>
        <v>87.389312977099237</v>
      </c>
      <c r="AT10" s="4">
        <f t="shared" si="3"/>
        <v>84.150375939849624</v>
      </c>
      <c r="AU10" s="4">
        <f t="shared" si="4"/>
        <v>86.075187969924812</v>
      </c>
      <c r="AV10" s="4">
        <f t="shared" si="41"/>
        <v>78.456852791878163</v>
      </c>
      <c r="AW10" s="4">
        <f t="shared" si="42"/>
        <v>81.380710659898469</v>
      </c>
      <c r="AX10" s="4">
        <f t="shared" si="43"/>
        <v>91.546391752577335</v>
      </c>
      <c r="AY10" s="4">
        <f t="shared" si="44"/>
        <v>92.536082474226816</v>
      </c>
      <c r="AZ10" s="14">
        <f t="shared" si="45"/>
        <v>0.85701742351488519</v>
      </c>
      <c r="BA10" s="15">
        <f t="shared" si="46"/>
        <v>85.701742351488519</v>
      </c>
    </row>
    <row r="11" spans="1:53" x14ac:dyDescent="0.2">
      <c r="B11" s="6">
        <v>18</v>
      </c>
      <c r="C11" s="3">
        <f t="shared" si="5"/>
        <v>0.16666666666666666</v>
      </c>
      <c r="D11" s="3">
        <f t="shared" si="6"/>
        <v>0.33333333333333331</v>
      </c>
      <c r="E11" s="3">
        <f t="shared" si="7"/>
        <v>0.5</v>
      </c>
      <c r="F11" s="3">
        <f t="shared" si="0"/>
        <v>1</v>
      </c>
      <c r="G11" s="4">
        <v>0</v>
      </c>
      <c r="H11" s="6">
        <v>20</v>
      </c>
      <c r="I11" s="6">
        <v>35</v>
      </c>
      <c r="J11" s="6">
        <v>50</v>
      </c>
      <c r="K11" s="3">
        <f t="shared" si="8"/>
        <v>8.3333333333333329E-2</v>
      </c>
      <c r="L11" s="3">
        <f t="shared" si="9"/>
        <v>0.125</v>
      </c>
      <c r="M11" s="3">
        <f t="shared" si="10"/>
        <v>0.16666666666666666</v>
      </c>
      <c r="N11" s="3">
        <f t="shared" si="11"/>
        <v>8.3333333333333329E-2</v>
      </c>
      <c r="O11" s="3">
        <f t="shared" si="12"/>
        <v>0.16666666666666666</v>
      </c>
      <c r="P11" s="3">
        <f t="shared" si="13"/>
        <v>0.25</v>
      </c>
      <c r="Q11" s="3">
        <f t="shared" si="14"/>
        <v>0.5</v>
      </c>
      <c r="R11" s="4">
        <f t="shared" si="15"/>
        <v>87.854214123006827</v>
      </c>
      <c r="S11" s="4">
        <f t="shared" si="16"/>
        <v>88.728929384965824</v>
      </c>
      <c r="T11" s="4">
        <f t="shared" si="17"/>
        <v>86.97949886104783</v>
      </c>
      <c r="U11" s="4">
        <f t="shared" si="18"/>
        <v>88.728929384965824</v>
      </c>
      <c r="V11" s="4">
        <f t="shared" si="19"/>
        <v>86.104783599088833</v>
      </c>
      <c r="W11" s="4">
        <f t="shared" si="20"/>
        <v>88.728929384965824</v>
      </c>
      <c r="X11" s="4">
        <f t="shared" si="1"/>
        <v>83.480637813211843</v>
      </c>
      <c r="Y11" s="4">
        <f t="shared" si="2"/>
        <v>88.728929384965824</v>
      </c>
      <c r="Z11" s="4">
        <f t="shared" si="21"/>
        <v>92.719817767653751</v>
      </c>
      <c r="AA11" s="4">
        <f t="shared" si="22"/>
        <v>94.469248291571745</v>
      </c>
      <c r="AB11" s="4">
        <f t="shared" si="23"/>
        <v>89.439635535307517</v>
      </c>
      <c r="AC11" s="4">
        <f t="shared" si="24"/>
        <v>91.18906605922551</v>
      </c>
      <c r="AD11" s="4">
        <f t="shared" si="25"/>
        <v>86.97949886104783</v>
      </c>
      <c r="AE11" s="4">
        <f t="shared" si="26"/>
        <v>88.728929384965824</v>
      </c>
      <c r="AF11" s="4">
        <f t="shared" si="27"/>
        <v>84.519362186788143</v>
      </c>
      <c r="AG11" s="4">
        <f t="shared" si="28"/>
        <v>86.268792710706151</v>
      </c>
      <c r="AH11" s="4">
        <f t="shared" si="29"/>
        <v>89.095890410958901</v>
      </c>
      <c r="AI11" s="4">
        <f t="shared" si="30"/>
        <v>90.849315068493155</v>
      </c>
      <c r="AJ11" s="4">
        <f t="shared" si="31"/>
        <v>86.97949886104783</v>
      </c>
      <c r="AK11" s="4">
        <f t="shared" si="32"/>
        <v>88.728929384965824</v>
      </c>
      <c r="AL11" s="4">
        <f t="shared" si="33"/>
        <v>84.872727272727275</v>
      </c>
      <c r="AM11" s="4">
        <f t="shared" si="34"/>
        <v>86.61818181818181</v>
      </c>
      <c r="AN11" s="4">
        <f t="shared" si="35"/>
        <v>87.377574370709382</v>
      </c>
      <c r="AO11" s="4">
        <f t="shared" si="36"/>
        <v>89.135011441647606</v>
      </c>
      <c r="AP11" s="4">
        <f t="shared" si="37"/>
        <v>86.97949886104783</v>
      </c>
      <c r="AQ11" s="4">
        <f t="shared" si="38"/>
        <v>88.728929384965824</v>
      </c>
      <c r="AR11" s="4">
        <f t="shared" si="39"/>
        <v>86.585034013605437</v>
      </c>
      <c r="AS11" s="4">
        <f t="shared" si="40"/>
        <v>88.326530612244895</v>
      </c>
      <c r="AT11" s="4">
        <f t="shared" si="3"/>
        <v>85.422818791946312</v>
      </c>
      <c r="AU11" s="4">
        <f t="shared" si="4"/>
        <v>87.140939597315437</v>
      </c>
      <c r="AV11" s="4">
        <f t="shared" si="41"/>
        <v>80.361990950226243</v>
      </c>
      <c r="AW11" s="4">
        <f t="shared" si="42"/>
        <v>82.968325791855193</v>
      </c>
      <c r="AX11" s="4">
        <f t="shared" si="43"/>
        <v>92.036697247706428</v>
      </c>
      <c r="AY11" s="4">
        <f t="shared" si="44"/>
        <v>92.917431192660558</v>
      </c>
      <c r="AZ11" s="14">
        <f t="shared" si="45"/>
        <v>0.87315161618567183</v>
      </c>
      <c r="BA11" s="15">
        <f t="shared" si="46"/>
        <v>87.315161618567188</v>
      </c>
    </row>
    <row r="12" spans="1:53" x14ac:dyDescent="0.2">
      <c r="B12" s="6">
        <v>20</v>
      </c>
      <c r="C12" s="3">
        <f t="shared" si="5"/>
        <v>0.16666666666666666</v>
      </c>
      <c r="D12" s="3">
        <f t="shared" si="6"/>
        <v>0.33333333333333331</v>
      </c>
      <c r="E12" s="3">
        <f t="shared" si="7"/>
        <v>0.5</v>
      </c>
      <c r="F12" s="3">
        <f t="shared" si="0"/>
        <v>1</v>
      </c>
      <c r="G12" s="4">
        <v>0</v>
      </c>
      <c r="H12" s="6">
        <v>20</v>
      </c>
      <c r="I12" s="6">
        <v>35</v>
      </c>
      <c r="J12" s="6">
        <v>50</v>
      </c>
      <c r="K12" s="3">
        <f t="shared" si="8"/>
        <v>8.3333333333333329E-2</v>
      </c>
      <c r="L12" s="3">
        <f t="shared" si="9"/>
        <v>0.125</v>
      </c>
      <c r="M12" s="3">
        <f t="shared" si="10"/>
        <v>0.16666666666666666</v>
      </c>
      <c r="N12" s="3">
        <f t="shared" si="11"/>
        <v>8.3333333333333329E-2</v>
      </c>
      <c r="O12" s="3">
        <f t="shared" si="12"/>
        <v>0.16666666666666666</v>
      </c>
      <c r="P12" s="3">
        <f t="shared" si="13"/>
        <v>0.25</v>
      </c>
      <c r="Q12" s="3">
        <f t="shared" si="14"/>
        <v>0.5</v>
      </c>
      <c r="R12" s="4">
        <f t="shared" si="15"/>
        <v>88.657084188911696</v>
      </c>
      <c r="S12" s="4">
        <f t="shared" si="16"/>
        <v>89.445585215605746</v>
      </c>
      <c r="T12" s="4">
        <f t="shared" si="17"/>
        <v>87.868583162217661</v>
      </c>
      <c r="U12" s="4">
        <f t="shared" si="18"/>
        <v>89.445585215605746</v>
      </c>
      <c r="V12" s="4">
        <f t="shared" si="19"/>
        <v>87.080082135523611</v>
      </c>
      <c r="W12" s="4">
        <f t="shared" si="20"/>
        <v>89.445585215605746</v>
      </c>
      <c r="X12" s="4">
        <f t="shared" si="1"/>
        <v>84.714579055441476</v>
      </c>
      <c r="Y12" s="4">
        <f t="shared" si="2"/>
        <v>89.445585215605746</v>
      </c>
      <c r="Z12" s="4">
        <f t="shared" si="21"/>
        <v>93.043121149897331</v>
      </c>
      <c r="AA12" s="4">
        <f t="shared" si="22"/>
        <v>94.620123203285416</v>
      </c>
      <c r="AB12" s="4">
        <f t="shared" si="23"/>
        <v>90.086242299794662</v>
      </c>
      <c r="AC12" s="4">
        <f t="shared" si="24"/>
        <v>91.663244353182748</v>
      </c>
      <c r="AD12" s="4">
        <f t="shared" si="25"/>
        <v>87.868583162217661</v>
      </c>
      <c r="AE12" s="4">
        <f t="shared" si="26"/>
        <v>89.445585215605746</v>
      </c>
      <c r="AF12" s="4">
        <f t="shared" si="27"/>
        <v>85.650924024640659</v>
      </c>
      <c r="AG12" s="4">
        <f t="shared" si="28"/>
        <v>87.227926078028744</v>
      </c>
      <c r="AH12" s="4">
        <f t="shared" si="29"/>
        <v>89.777777777777771</v>
      </c>
      <c r="AI12" s="4">
        <f t="shared" si="30"/>
        <v>91.358024691358025</v>
      </c>
      <c r="AJ12" s="4">
        <f t="shared" si="31"/>
        <v>87.868583162217661</v>
      </c>
      <c r="AK12" s="4">
        <f t="shared" si="32"/>
        <v>89.445585215605746</v>
      </c>
      <c r="AL12" s="4">
        <f t="shared" si="33"/>
        <v>85.967213114754102</v>
      </c>
      <c r="AM12" s="4">
        <f t="shared" si="34"/>
        <v>87.540983606557361</v>
      </c>
      <c r="AN12" s="4">
        <f t="shared" si="35"/>
        <v>88.230927835051546</v>
      </c>
      <c r="AO12" s="4">
        <f t="shared" si="36"/>
        <v>89.814432989690729</v>
      </c>
      <c r="AP12" s="4">
        <f t="shared" si="37"/>
        <v>87.868583162217661</v>
      </c>
      <c r="AQ12" s="4">
        <f t="shared" si="38"/>
        <v>89.445585215605746</v>
      </c>
      <c r="AR12" s="4">
        <f t="shared" si="39"/>
        <v>87.509202453987726</v>
      </c>
      <c r="AS12" s="4">
        <f t="shared" si="40"/>
        <v>89.079754601226995</v>
      </c>
      <c r="AT12" s="4">
        <f t="shared" si="3"/>
        <v>86.448484848484853</v>
      </c>
      <c r="AU12" s="4">
        <f t="shared" si="4"/>
        <v>88</v>
      </c>
      <c r="AV12" s="4">
        <f t="shared" si="41"/>
        <v>81.89387755102041</v>
      </c>
      <c r="AW12" s="4">
        <f t="shared" si="42"/>
        <v>84.244897959183675</v>
      </c>
      <c r="AX12" s="4">
        <f t="shared" si="43"/>
        <v>92.429752066115697</v>
      </c>
      <c r="AY12" s="4">
        <f t="shared" si="44"/>
        <v>93.223140495867781</v>
      </c>
      <c r="AZ12" s="14">
        <f t="shared" si="45"/>
        <v>0.88601208723832892</v>
      </c>
      <c r="BA12" s="15">
        <f t="shared" si="46"/>
        <v>88.601208723832897</v>
      </c>
    </row>
    <row r="13" spans="1:53" x14ac:dyDescent="0.2">
      <c r="B13" s="6">
        <v>24</v>
      </c>
      <c r="C13" s="3">
        <f t="shared" si="5"/>
        <v>0.16666666666666666</v>
      </c>
      <c r="D13" s="3">
        <f t="shared" si="6"/>
        <v>0.33333333333333331</v>
      </c>
      <c r="E13" s="3">
        <f t="shared" si="7"/>
        <v>0.5</v>
      </c>
      <c r="F13" s="3">
        <f t="shared" si="0"/>
        <v>1</v>
      </c>
      <c r="G13" s="4">
        <v>0</v>
      </c>
      <c r="H13" s="6">
        <v>20</v>
      </c>
      <c r="I13" s="6">
        <v>35</v>
      </c>
      <c r="J13" s="6">
        <v>50</v>
      </c>
      <c r="K13" s="3">
        <f t="shared" si="8"/>
        <v>8.3333333333333329E-2</v>
      </c>
      <c r="L13" s="3">
        <f t="shared" si="9"/>
        <v>0.125</v>
      </c>
      <c r="M13" s="3">
        <f t="shared" si="10"/>
        <v>0.16666666666666666</v>
      </c>
      <c r="N13" s="3">
        <f t="shared" si="11"/>
        <v>8.3333333333333329E-2</v>
      </c>
      <c r="O13" s="3">
        <f t="shared" si="12"/>
        <v>0.16666666666666666</v>
      </c>
      <c r="P13" s="3">
        <f t="shared" si="13"/>
        <v>0.25</v>
      </c>
      <c r="Q13" s="3">
        <f t="shared" si="14"/>
        <v>0.5</v>
      </c>
      <c r="R13" s="4">
        <f t="shared" si="15"/>
        <v>89.866209262435675</v>
      </c>
      <c r="S13" s="4">
        <f t="shared" si="16"/>
        <v>90.524871355060029</v>
      </c>
      <c r="T13" s="4">
        <f t="shared" si="17"/>
        <v>89.20754716981132</v>
      </c>
      <c r="U13" s="4">
        <f t="shared" si="18"/>
        <v>90.524871355060029</v>
      </c>
      <c r="V13" s="4">
        <f t="shared" si="19"/>
        <v>88.548885077186966</v>
      </c>
      <c r="W13" s="4">
        <f t="shared" si="20"/>
        <v>90.524871355060029</v>
      </c>
      <c r="X13" s="4">
        <f t="shared" si="1"/>
        <v>86.57289879931389</v>
      </c>
      <c r="Y13" s="4">
        <f t="shared" si="2"/>
        <v>90.524871355060029</v>
      </c>
      <c r="Z13" s="4">
        <f t="shared" si="21"/>
        <v>93.530017152658658</v>
      </c>
      <c r="AA13" s="4">
        <f t="shared" si="22"/>
        <v>94.847341337907366</v>
      </c>
      <c r="AB13" s="4">
        <f t="shared" si="23"/>
        <v>91.060034305317316</v>
      </c>
      <c r="AC13" s="4">
        <f t="shared" si="24"/>
        <v>92.377358490566039</v>
      </c>
      <c r="AD13" s="4">
        <f t="shared" si="25"/>
        <v>89.20754716981132</v>
      </c>
      <c r="AE13" s="4">
        <f t="shared" si="26"/>
        <v>90.524871355060029</v>
      </c>
      <c r="AF13" s="4">
        <f t="shared" si="27"/>
        <v>87.355060034305311</v>
      </c>
      <c r="AG13" s="4">
        <f t="shared" si="28"/>
        <v>88.672384219554033</v>
      </c>
      <c r="AH13" s="4">
        <f t="shared" si="29"/>
        <v>90.80412371134021</v>
      </c>
      <c r="AI13" s="4">
        <f t="shared" si="30"/>
        <v>92.123711340206185</v>
      </c>
      <c r="AJ13" s="4">
        <f t="shared" si="31"/>
        <v>89.20754716981132</v>
      </c>
      <c r="AK13" s="4">
        <f t="shared" si="32"/>
        <v>90.524871355060029</v>
      </c>
      <c r="AL13" s="4">
        <f t="shared" si="33"/>
        <v>87.61643835616438</v>
      </c>
      <c r="AM13" s="4">
        <f t="shared" si="34"/>
        <v>88.931506849315056</v>
      </c>
      <c r="AN13" s="4">
        <f t="shared" si="35"/>
        <v>89.514629948364899</v>
      </c>
      <c r="AO13" s="4">
        <f t="shared" si="36"/>
        <v>90.836488812392432</v>
      </c>
      <c r="AP13" s="4">
        <f t="shared" si="37"/>
        <v>89.20754716981132</v>
      </c>
      <c r="AQ13" s="4">
        <f t="shared" si="38"/>
        <v>90.524871355060029</v>
      </c>
      <c r="AR13" s="4">
        <f t="shared" si="39"/>
        <v>88.902564102564099</v>
      </c>
      <c r="AS13" s="4">
        <f t="shared" si="40"/>
        <v>90.215384615384622</v>
      </c>
      <c r="AT13" s="4">
        <f t="shared" si="3"/>
        <v>88</v>
      </c>
      <c r="AU13" s="4">
        <f t="shared" si="4"/>
        <v>89.299492385786806</v>
      </c>
      <c r="AV13" s="4">
        <f t="shared" si="41"/>
        <v>84.204778156996582</v>
      </c>
      <c r="AW13" s="4">
        <f t="shared" si="42"/>
        <v>86.170648464163818</v>
      </c>
      <c r="AX13" s="4">
        <f t="shared" si="43"/>
        <v>93.020689655172418</v>
      </c>
      <c r="AY13" s="4">
        <f t="shared" si="44"/>
        <v>93.682758620689668</v>
      </c>
      <c r="AZ13" s="14">
        <f t="shared" si="45"/>
        <v>0.90522633694873245</v>
      </c>
      <c r="BA13" s="15">
        <f t="shared" si="46"/>
        <v>90.52263369487325</v>
      </c>
    </row>
    <row r="14" spans="1:53" x14ac:dyDescent="0.2">
      <c r="A14" s="6">
        <v>6</v>
      </c>
      <c r="B14" s="6">
        <v>4</v>
      </c>
      <c r="C14" s="3">
        <f t="shared" si="5"/>
        <v>0.16666666666666666</v>
      </c>
      <c r="D14" s="3">
        <f t="shared" si="6"/>
        <v>0.33333333333333331</v>
      </c>
      <c r="E14" s="3">
        <f t="shared" si="7"/>
        <v>0.5</v>
      </c>
      <c r="F14" s="3">
        <f t="shared" si="0"/>
        <v>1</v>
      </c>
      <c r="G14" s="4">
        <v>0</v>
      </c>
      <c r="H14" s="6">
        <v>20</v>
      </c>
      <c r="I14" s="6">
        <v>35</v>
      </c>
      <c r="J14" s="6">
        <v>50</v>
      </c>
      <c r="K14" s="3">
        <f t="shared" si="8"/>
        <v>8.3333333333333329E-2</v>
      </c>
      <c r="L14" s="3">
        <f t="shared" si="9"/>
        <v>0.125</v>
      </c>
      <c r="M14" s="3">
        <f t="shared" si="10"/>
        <v>0.16666666666666666</v>
      </c>
      <c r="N14" s="3">
        <f t="shared" si="11"/>
        <v>8.3333333333333329E-2</v>
      </c>
      <c r="O14" s="3">
        <f t="shared" si="12"/>
        <v>0.16666666666666666</v>
      </c>
      <c r="P14" s="3">
        <f t="shared" si="13"/>
        <v>0.25</v>
      </c>
      <c r="Q14" s="3">
        <f t="shared" si="14"/>
        <v>0.5</v>
      </c>
      <c r="R14" s="4">
        <f>24*($A$14*($B14-$C14)-($I14*$L14))/($B14+$L14+$O14)</f>
        <v>104.15533980582524</v>
      </c>
      <c r="S14" s="4">
        <f>24*($A$14*$B14-($I14*$L14))/($B14+$L14+$O14)</f>
        <v>109.74757281553397</v>
      </c>
      <c r="T14" s="4">
        <f>24*($A$14*($B14-$D14)-($I14*$L14))/($B14+$L14+$O14)</f>
        <v>98.5631067961165</v>
      </c>
      <c r="U14" s="4">
        <f>24*($A$14*$B14-($I14*$L14))/($B14+$L14+$O14)</f>
        <v>109.74757281553397</v>
      </c>
      <c r="V14" s="4">
        <f>24*($A$14*($B14-$E14)-($I14*$L14))/($B14+$L14+$O14)</f>
        <v>92.970873786407765</v>
      </c>
      <c r="W14" s="4">
        <f>24*($A$14*$B14-($I14*$L14))/($B14+$L14+$O14)</f>
        <v>109.74757281553397</v>
      </c>
      <c r="X14" s="4">
        <f t="shared" ref="X14:X23" si="47">24*($A$14*($B14-$F14)-($I14*$L14))/($B14+$L14+$O14)</f>
        <v>76.194174757281544</v>
      </c>
      <c r="Y14" s="4">
        <f t="shared" ref="Y14:Y23" si="48">24*($A$14*$B14-($I14*$L14))/($B14+$L14+$O14)</f>
        <v>109.74757281553397</v>
      </c>
      <c r="Z14" s="4">
        <f>24*($A$14*($B14-$D14)-($G14*$L14))/($B14+$L14+$O14)</f>
        <v>123.02912621359222</v>
      </c>
      <c r="AA14" s="4">
        <f>24*($A$14*$B14-($G14*$L14))/($B14+$L14+$O14)</f>
        <v>134.21359223300971</v>
      </c>
      <c r="AB14" s="4">
        <f>24*($A$14*($B14-$D14)-($H14*$L14))/($B14+$L14+$O14)</f>
        <v>109.04854368932038</v>
      </c>
      <c r="AC14" s="4">
        <f>24*($A$14*$B14-($H14*$L14))/($B14+$L14+$O14)</f>
        <v>120.23300970873785</v>
      </c>
      <c r="AD14" s="4">
        <f>24*($A$14*($B14-$D14)-($I14*$L14))/($B14+$L14+$O14)</f>
        <v>98.5631067961165</v>
      </c>
      <c r="AE14" s="4">
        <f>24*($A$14*$B14-($I14*$L14))/($B14+$L14+$O14)</f>
        <v>109.74757281553397</v>
      </c>
      <c r="AF14" s="4">
        <f>24*($A$14*($B14-$D14)-($J14*$L14))/($B14+$L14+$O14)</f>
        <v>88.077669902912618</v>
      </c>
      <c r="AG14" s="4">
        <f>24*($A$14*$B14-($J14*$L14))/($B14+$L14+$O14)</f>
        <v>99.262135922330089</v>
      </c>
      <c r="AH14" s="4">
        <f>24*($A$14*($B14-$D14)-($I14*$K14))/($B14+$K14+$O14)</f>
        <v>107.76470588235294</v>
      </c>
      <c r="AI14" s="4">
        <f>24*($A$14*$B14-($I14*$K14))/($B14+$K14+$O14)</f>
        <v>119.05882352941177</v>
      </c>
      <c r="AJ14" s="4">
        <f>24*($A$14*($B14-$D14)-($I14*$L14))/($B14+$L14+$O14)</f>
        <v>98.5631067961165</v>
      </c>
      <c r="AK14" s="4">
        <f>24*($A$14*$B14-($I14*$L14))/($B14+$L14+$O14)</f>
        <v>109.74757281553397</v>
      </c>
      <c r="AL14" s="4">
        <f>24*($A$14*($B14-$D14)-($I14*$M14))/($B14+$M14+$O14)</f>
        <v>89.538461538461533</v>
      </c>
      <c r="AM14" s="4">
        <f>24*($A$14*$B14-($I14*$M14))/($B14+$M14+$O14)</f>
        <v>100.6153846153846</v>
      </c>
      <c r="AN14" s="4">
        <f>24*($A$14*($B14-$D14)-($I14*$L14))/($B14+$L14+$N14)</f>
        <v>100.51485148514853</v>
      </c>
      <c r="AO14" s="4">
        <f>24*($A$14*$B14-($I14*$L14))/($B14+$L14+$N14)</f>
        <v>111.92079207920793</v>
      </c>
      <c r="AP14" s="4">
        <f>24*($A$14*($B14-$D14)-($I14*$L14))/($B14+$L14+$O14)</f>
        <v>98.5631067961165</v>
      </c>
      <c r="AQ14" s="4">
        <f>24*($A$14*$B14-($I14*$L14))/($B14+$L14+$O14)</f>
        <v>109.74757281553397</v>
      </c>
      <c r="AR14" s="4">
        <f>24*($A$14*($B14-$D14)-($I14*$L14))/($B14+$L14+$P14)</f>
        <v>96.685714285714283</v>
      </c>
      <c r="AS14" s="4">
        <f>24*($A$14*$B14-($I14*$L14))/($B14+$L14+$P14)</f>
        <v>107.65714285714286</v>
      </c>
      <c r="AT14" s="4">
        <f t="shared" ref="AT14:AT23" si="49">24*($A$14*($B14-$D14)-($I14*$L14))/($B14+$L14+$Q14)</f>
        <v>91.459459459459453</v>
      </c>
      <c r="AU14" s="4">
        <f t="shared" ref="AU14:AU23" si="50">24*($A$14*$B14-($I14*$L14))/($B14+$L14+$Q14)</f>
        <v>101.83783783783784</v>
      </c>
      <c r="AV14" s="4">
        <f>24*($A$14*($B14-$E14)-($J14*$M14))/($B14+$M14+$P14)</f>
        <v>68.830188679245282</v>
      </c>
      <c r="AW14" s="4">
        <f>24*($A$14*$B14-($J14*$M14))/($B14+$M14+$P14)</f>
        <v>85.132075471698101</v>
      </c>
      <c r="AX14" s="4">
        <f>24*($A$14*($B14-$C14)-($H14*$K14))/($B14+$K14+$N14)</f>
        <v>122.88000000000002</v>
      </c>
      <c r="AY14" s="4">
        <f>24*($A$14*$B14-($H14*$K14))/($B14+$K14+$N14)</f>
        <v>128.64000000000001</v>
      </c>
      <c r="AZ14" s="14">
        <f t="shared" si="45"/>
        <v>0.56014150943396213</v>
      </c>
      <c r="BA14" s="15">
        <f t="shared" si="46"/>
        <v>56.01415094339621</v>
      </c>
    </row>
    <row r="15" spans="1:53" x14ac:dyDescent="0.2">
      <c r="B15" s="6">
        <v>6</v>
      </c>
      <c r="C15" s="3">
        <f t="shared" si="5"/>
        <v>0.16666666666666666</v>
      </c>
      <c r="D15" s="3">
        <f t="shared" si="6"/>
        <v>0.33333333333333331</v>
      </c>
      <c r="E15" s="3">
        <f t="shared" si="7"/>
        <v>0.5</v>
      </c>
      <c r="F15" s="3">
        <f t="shared" si="0"/>
        <v>1</v>
      </c>
      <c r="G15" s="4">
        <v>0</v>
      </c>
      <c r="H15" s="6">
        <v>20</v>
      </c>
      <c r="I15" s="6">
        <v>35</v>
      </c>
      <c r="J15" s="6">
        <v>50</v>
      </c>
      <c r="K15" s="3">
        <f t="shared" si="8"/>
        <v>8.3333333333333329E-2</v>
      </c>
      <c r="L15" s="3">
        <f t="shared" si="9"/>
        <v>0.125</v>
      </c>
      <c r="M15" s="3">
        <f t="shared" si="10"/>
        <v>0.16666666666666666</v>
      </c>
      <c r="N15" s="3">
        <f t="shared" si="11"/>
        <v>8.3333333333333329E-2</v>
      </c>
      <c r="O15" s="3">
        <f t="shared" si="12"/>
        <v>0.16666666666666666</v>
      </c>
      <c r="P15" s="3">
        <f t="shared" si="13"/>
        <v>0.25</v>
      </c>
      <c r="Q15" s="3">
        <f t="shared" si="14"/>
        <v>0.5</v>
      </c>
      <c r="R15" s="4">
        <f t="shared" ref="R15:R23" si="51">24*($A$14*($B15-$C15)-($I15*$L15))/($B15+$L15+$O15)</f>
        <v>116.82119205298012</v>
      </c>
      <c r="S15" s="4">
        <f t="shared" ref="S15:S23" si="52">24*($A$14*$B15-($I15*$L15))/($B15+$L15+$O15)</f>
        <v>120.63576158940397</v>
      </c>
      <c r="T15" s="4">
        <f t="shared" ref="T15:T23" si="53">24*($A$14*($B15-$D15)-($I15*$L15))/($B15+$L15+$O15)</f>
        <v>113.00662251655629</v>
      </c>
      <c r="U15" s="4">
        <f t="shared" ref="U15:U23" si="54">24*($A$14*$B15-($I15*$L15))/($B15+$L15+$O15)</f>
        <v>120.63576158940397</v>
      </c>
      <c r="V15" s="4">
        <f t="shared" ref="V15:V23" si="55">24*($A$14*($B15-$E15)-($I15*$L15))/($B15+$L15+$O15)</f>
        <v>109.19205298013244</v>
      </c>
      <c r="W15" s="4">
        <f t="shared" ref="W15:W23" si="56">24*($A$14*$B15-($I15*$L15))/($B15+$L15+$O15)</f>
        <v>120.63576158940397</v>
      </c>
      <c r="X15" s="4">
        <f t="shared" si="47"/>
        <v>97.74834437086092</v>
      </c>
      <c r="Y15" s="4">
        <f t="shared" si="48"/>
        <v>120.63576158940397</v>
      </c>
      <c r="Z15" s="4">
        <f t="shared" ref="Z15:Z23" si="57">24*($A$14*($B15-$D15)-($G15*$L15))/($B15+$L15+$O15)</f>
        <v>129.69536423841058</v>
      </c>
      <c r="AA15" s="4">
        <f t="shared" ref="AA15:AA23" si="58">24*($A$14*$B15-($G15*$L15))/($B15+$L15+$O15)</f>
        <v>137.32450331125827</v>
      </c>
      <c r="AB15" s="4">
        <f t="shared" ref="AB15:AB23" si="59">24*($A$14*($B15-$D15)-($H15*$L15))/($B15+$L15+$O15)</f>
        <v>120.15894039735099</v>
      </c>
      <c r="AC15" s="4">
        <f t="shared" ref="AC15:AC23" si="60">24*($A$14*$B15-($H15*$L15))/($B15+$L15+$O15)</f>
        <v>127.78807947019867</v>
      </c>
      <c r="AD15" s="4">
        <f t="shared" ref="AD15:AD23" si="61">24*($A$14*($B15-$D15)-($I15*$L15))/($B15+$L15+$O15)</f>
        <v>113.00662251655629</v>
      </c>
      <c r="AE15" s="4">
        <f t="shared" ref="AE15:AE23" si="62">24*($A$14*$B15-($I15*$L15))/($B15+$L15+$O15)</f>
        <v>120.63576158940397</v>
      </c>
      <c r="AF15" s="4">
        <f t="shared" ref="AF15:AF23" si="63">24*($A$14*($B15-$D15)-($J15*$L15))/($B15+$L15+$O15)</f>
        <v>105.85430463576158</v>
      </c>
      <c r="AG15" s="4">
        <f t="shared" ref="AG15:AG23" si="64">24*($A$14*$B15-($J15*$L15))/($B15+$L15+$O15)</f>
        <v>113.48344370860927</v>
      </c>
      <c r="AH15" s="4">
        <f t="shared" ref="AH15:AH23" si="65">24*($A$14*($B15-$D15)-($I15*$K15))/($B15+$K15+$O15)</f>
        <v>119.36</v>
      </c>
      <c r="AI15" s="4">
        <f t="shared" ref="AI15:AI23" si="66">24*($A$14*$B15-($I15*$K15))/($B15+$K15+$O15)</f>
        <v>127.04</v>
      </c>
      <c r="AJ15" s="4">
        <f t="shared" ref="AJ15:AJ23" si="67">24*($A$14*($B15-$D15)-($I15*$L15))/($B15+$L15+$O15)</f>
        <v>113.00662251655629</v>
      </c>
      <c r="AK15" s="4">
        <f t="shared" ref="AK15:AK23" si="68">24*($A$14*$B15-($I15*$L15))/($B15+$L15+$O15)</f>
        <v>120.63576158940397</v>
      </c>
      <c r="AL15" s="4">
        <f t="shared" ref="AL15:AL23" si="69">24*($A$14*($B15-$D15)-($I15*$M15))/($B15+$M15+$O15)</f>
        <v>106.73684210526315</v>
      </c>
      <c r="AM15" s="4">
        <f t="shared" ref="AM15:AM23" si="70">24*($A$14*$B15-($I15*$M15))/($B15+$M15+$O15)</f>
        <v>114.31578947368421</v>
      </c>
      <c r="AN15" s="4">
        <f t="shared" ref="AN15:AN23" si="71">24*($A$14*($B15-$D15)-($I15*$L15))/($B15+$L15+$N15)</f>
        <v>114.52348993288591</v>
      </c>
      <c r="AO15" s="4">
        <f t="shared" ref="AO15:AO23" si="72">24*($A$14*$B15-($I15*$L15))/($B15+$L15+$N15)</f>
        <v>122.25503355704699</v>
      </c>
      <c r="AP15" s="4">
        <f t="shared" ref="AP15:AP23" si="73">24*($A$14*($B15-$D15)-($I15*$L15))/($B15+$L15+$O15)</f>
        <v>113.00662251655629</v>
      </c>
      <c r="AQ15" s="4">
        <f t="shared" ref="AQ15:AQ23" si="74">24*($A$14*$B15-($I15*$L15))/($B15+$L15+$O15)</f>
        <v>120.63576158940397</v>
      </c>
      <c r="AR15" s="4">
        <f t="shared" ref="AR15:AR23" si="75">24*($A$14*($B15-$D15)-($I15*$L15))/($B15+$L15+$P15)</f>
        <v>111.52941176470588</v>
      </c>
      <c r="AS15" s="4">
        <f t="shared" ref="AS15:AS23" si="76">24*($A$14*$B15-($I15*$L15))/($B15+$L15+$P15)</f>
        <v>119.05882352941177</v>
      </c>
      <c r="AT15" s="4">
        <f t="shared" si="49"/>
        <v>107.32075471698113</v>
      </c>
      <c r="AU15" s="4">
        <f t="shared" si="50"/>
        <v>114.56603773584905</v>
      </c>
      <c r="AV15" s="4">
        <f t="shared" ref="AV15:AV23" si="77">24*($A$14*($B15-$E15)-($J15*$M15))/($B15+$M15+$P15)</f>
        <v>92.259740259740255</v>
      </c>
      <c r="AW15" s="4">
        <f t="shared" ref="AW15:AW23" si="78">24*($A$14*$B15-($J15*$M15))/($B15+$M15+$P15)</f>
        <v>103.48051948051948</v>
      </c>
      <c r="AX15" s="4">
        <f t="shared" ref="AX15:AX23" si="79">24*($A$14*($B15-$C15)-($H15*$K15))/($B15+$K15+$N15)</f>
        <v>129.72972972972974</v>
      </c>
      <c r="AY15" s="4">
        <f t="shared" ref="AY15:AY23" si="80">24*($A$14*$B15-($H15*$K15))/($B15+$K15+$N15)</f>
        <v>133.62162162162164</v>
      </c>
      <c r="AZ15" s="14">
        <f t="shared" si="45"/>
        <v>0.71116883116883112</v>
      </c>
      <c r="BA15" s="15">
        <f t="shared" si="46"/>
        <v>71.116883116883116</v>
      </c>
    </row>
    <row r="16" spans="1:53" x14ac:dyDescent="0.2">
      <c r="B16" s="6">
        <v>8</v>
      </c>
      <c r="C16" s="3">
        <f t="shared" si="5"/>
        <v>0.16666666666666666</v>
      </c>
      <c r="D16" s="3">
        <f t="shared" si="6"/>
        <v>0.33333333333333331</v>
      </c>
      <c r="E16" s="3">
        <f t="shared" si="7"/>
        <v>0.5</v>
      </c>
      <c r="F16" s="3">
        <f>60/60</f>
        <v>1</v>
      </c>
      <c r="G16" s="4">
        <v>0</v>
      </c>
      <c r="H16" s="6">
        <v>20</v>
      </c>
      <c r="I16" s="6">
        <v>35</v>
      </c>
      <c r="J16" s="6">
        <v>50</v>
      </c>
      <c r="K16" s="3">
        <f t="shared" si="8"/>
        <v>8.3333333333333329E-2</v>
      </c>
      <c r="L16" s="3">
        <f t="shared" si="9"/>
        <v>0.125</v>
      </c>
      <c r="M16" s="3">
        <f t="shared" si="10"/>
        <v>0.16666666666666666</v>
      </c>
      <c r="N16" s="3">
        <f t="shared" si="11"/>
        <v>8.3333333333333329E-2</v>
      </c>
      <c r="O16" s="3">
        <f t="shared" si="12"/>
        <v>0.16666666666666666</v>
      </c>
      <c r="P16" s="3">
        <f t="shared" si="13"/>
        <v>0.25</v>
      </c>
      <c r="Q16" s="3">
        <f t="shared" si="14"/>
        <v>0.5</v>
      </c>
      <c r="R16" s="4">
        <f t="shared" si="51"/>
        <v>123.37688442211056</v>
      </c>
      <c r="S16" s="4">
        <f t="shared" si="52"/>
        <v>126.2713567839196</v>
      </c>
      <c r="T16" s="4">
        <f t="shared" si="53"/>
        <v>120.48241206030151</v>
      </c>
      <c r="U16" s="4">
        <f t="shared" si="54"/>
        <v>126.2713567839196</v>
      </c>
      <c r="V16" s="4">
        <f t="shared" si="55"/>
        <v>117.58793969849248</v>
      </c>
      <c r="W16" s="4">
        <f t="shared" si="56"/>
        <v>126.2713567839196</v>
      </c>
      <c r="X16" s="4">
        <f t="shared" si="47"/>
        <v>108.90452261306534</v>
      </c>
      <c r="Y16" s="4">
        <f t="shared" si="48"/>
        <v>126.2713567839196</v>
      </c>
      <c r="Z16" s="4">
        <f t="shared" si="57"/>
        <v>133.1457286432161</v>
      </c>
      <c r="AA16" s="4">
        <f t="shared" si="58"/>
        <v>138.93467336683418</v>
      </c>
      <c r="AB16" s="4">
        <f t="shared" si="59"/>
        <v>125.90954773869348</v>
      </c>
      <c r="AC16" s="4">
        <f t="shared" si="60"/>
        <v>131.69849246231158</v>
      </c>
      <c r="AD16" s="4">
        <f t="shared" si="61"/>
        <v>120.48241206030151</v>
      </c>
      <c r="AE16" s="4">
        <f t="shared" si="62"/>
        <v>126.2713567839196</v>
      </c>
      <c r="AF16" s="4">
        <f t="shared" si="63"/>
        <v>115.05527638190955</v>
      </c>
      <c r="AG16" s="4">
        <f t="shared" si="64"/>
        <v>120.84422110552765</v>
      </c>
      <c r="AH16" s="4">
        <f t="shared" si="65"/>
        <v>125.33333333333333</v>
      </c>
      <c r="AI16" s="4">
        <f t="shared" si="66"/>
        <v>131.15151515151516</v>
      </c>
      <c r="AJ16" s="4">
        <f t="shared" si="67"/>
        <v>120.48241206030151</v>
      </c>
      <c r="AK16" s="4">
        <f t="shared" si="68"/>
        <v>126.2713567839196</v>
      </c>
      <c r="AL16" s="4">
        <f t="shared" si="69"/>
        <v>115.68000000000002</v>
      </c>
      <c r="AM16" s="4">
        <f t="shared" si="70"/>
        <v>121.44000000000001</v>
      </c>
      <c r="AN16" s="4">
        <f t="shared" si="71"/>
        <v>121.70558375634516</v>
      </c>
      <c r="AO16" s="4">
        <f t="shared" si="72"/>
        <v>127.55329949238578</v>
      </c>
      <c r="AP16" s="4">
        <f t="shared" si="73"/>
        <v>120.48241206030151</v>
      </c>
      <c r="AQ16" s="4">
        <f t="shared" si="74"/>
        <v>126.2713567839196</v>
      </c>
      <c r="AR16" s="4">
        <f t="shared" si="75"/>
        <v>119.28358208955224</v>
      </c>
      <c r="AS16" s="4">
        <f t="shared" si="76"/>
        <v>125.01492537313433</v>
      </c>
      <c r="AT16" s="4">
        <f t="shared" si="49"/>
        <v>115.82608695652173</v>
      </c>
      <c r="AU16" s="4">
        <f t="shared" si="50"/>
        <v>121.39130434782609</v>
      </c>
      <c r="AV16" s="4">
        <f t="shared" si="77"/>
        <v>104.55445544554458</v>
      </c>
      <c r="AW16" s="4">
        <f t="shared" si="78"/>
        <v>113.10891089108912</v>
      </c>
      <c r="AX16" s="4">
        <f t="shared" si="79"/>
        <v>133.22448979591834</v>
      </c>
      <c r="AY16" s="4">
        <f t="shared" si="80"/>
        <v>136.16326530612244</v>
      </c>
      <c r="AZ16" s="14">
        <f t="shared" si="45"/>
        <v>0.78479906814210865</v>
      </c>
      <c r="BA16" s="15">
        <f t="shared" si="46"/>
        <v>78.479906814210864</v>
      </c>
    </row>
    <row r="17" spans="1:53" x14ac:dyDescent="0.2">
      <c r="B17" s="6">
        <v>10</v>
      </c>
      <c r="C17" s="3">
        <f t="shared" si="5"/>
        <v>0.16666666666666666</v>
      </c>
      <c r="D17" s="3">
        <f t="shared" si="6"/>
        <v>0.33333333333333331</v>
      </c>
      <c r="E17" s="3">
        <f t="shared" si="7"/>
        <v>0.5</v>
      </c>
      <c r="F17" s="3">
        <f t="shared" ref="F17:F53" si="81">60/60</f>
        <v>1</v>
      </c>
      <c r="G17" s="4">
        <v>0</v>
      </c>
      <c r="H17" s="6">
        <v>20</v>
      </c>
      <c r="I17" s="6">
        <v>35</v>
      </c>
      <c r="J17" s="6">
        <v>50</v>
      </c>
      <c r="K17" s="3">
        <f t="shared" si="8"/>
        <v>8.3333333333333329E-2</v>
      </c>
      <c r="L17" s="3">
        <f t="shared" si="9"/>
        <v>0.125</v>
      </c>
      <c r="M17" s="3">
        <f t="shared" si="10"/>
        <v>0.16666666666666666</v>
      </c>
      <c r="N17" s="3">
        <f t="shared" si="11"/>
        <v>8.3333333333333329E-2</v>
      </c>
      <c r="O17" s="3">
        <f t="shared" si="12"/>
        <v>0.16666666666666666</v>
      </c>
      <c r="P17" s="3">
        <f t="shared" si="13"/>
        <v>0.25</v>
      </c>
      <c r="Q17" s="3">
        <f t="shared" si="14"/>
        <v>0.5</v>
      </c>
      <c r="R17" s="4">
        <f t="shared" si="51"/>
        <v>127.38461538461539</v>
      </c>
      <c r="S17" s="4">
        <f t="shared" si="52"/>
        <v>129.7165991902834</v>
      </c>
      <c r="T17" s="4">
        <f t="shared" si="53"/>
        <v>125.05263157894737</v>
      </c>
      <c r="U17" s="4">
        <f t="shared" si="54"/>
        <v>129.7165991902834</v>
      </c>
      <c r="V17" s="4">
        <f t="shared" si="55"/>
        <v>122.72064777327935</v>
      </c>
      <c r="W17" s="4">
        <f t="shared" si="56"/>
        <v>129.7165991902834</v>
      </c>
      <c r="X17" s="4">
        <f t="shared" si="47"/>
        <v>115.72469635627532</v>
      </c>
      <c r="Y17" s="4">
        <f t="shared" si="48"/>
        <v>129.7165991902834</v>
      </c>
      <c r="Z17" s="4">
        <f t="shared" si="57"/>
        <v>135.25506072874495</v>
      </c>
      <c r="AA17" s="4">
        <f t="shared" si="58"/>
        <v>139.91902834008098</v>
      </c>
      <c r="AB17" s="4">
        <f t="shared" si="59"/>
        <v>129.42510121457491</v>
      </c>
      <c r="AC17" s="4">
        <f t="shared" si="60"/>
        <v>134.08906882591094</v>
      </c>
      <c r="AD17" s="4">
        <f t="shared" si="61"/>
        <v>125.05263157894737</v>
      </c>
      <c r="AE17" s="4">
        <f t="shared" si="62"/>
        <v>129.7165991902834</v>
      </c>
      <c r="AF17" s="4">
        <f t="shared" si="63"/>
        <v>120.68016194331985</v>
      </c>
      <c r="AG17" s="4">
        <f t="shared" si="64"/>
        <v>125.34412955465588</v>
      </c>
      <c r="AH17" s="4">
        <f t="shared" si="65"/>
        <v>128.97560975609755</v>
      </c>
      <c r="AI17" s="4">
        <f t="shared" si="66"/>
        <v>133.65853658536585</v>
      </c>
      <c r="AJ17" s="4">
        <f t="shared" si="67"/>
        <v>125.05263157894737</v>
      </c>
      <c r="AK17" s="4">
        <f t="shared" si="68"/>
        <v>129.7165991902834</v>
      </c>
      <c r="AL17" s="4">
        <f t="shared" si="69"/>
        <v>121.16129032258065</v>
      </c>
      <c r="AM17" s="4">
        <f t="shared" si="70"/>
        <v>125.80645161290325</v>
      </c>
      <c r="AN17" s="4">
        <f t="shared" si="71"/>
        <v>126.0734693877551</v>
      </c>
      <c r="AO17" s="4">
        <f t="shared" si="72"/>
        <v>130.77551020408163</v>
      </c>
      <c r="AP17" s="4">
        <f t="shared" si="73"/>
        <v>125.05263157894737</v>
      </c>
      <c r="AQ17" s="4">
        <f t="shared" si="74"/>
        <v>129.7165991902834</v>
      </c>
      <c r="AR17" s="4">
        <f t="shared" si="75"/>
        <v>124.04819277108433</v>
      </c>
      <c r="AS17" s="4">
        <f t="shared" si="76"/>
        <v>128.67469879518072</v>
      </c>
      <c r="AT17" s="4">
        <f t="shared" si="49"/>
        <v>121.12941176470588</v>
      </c>
      <c r="AU17" s="4">
        <f t="shared" si="50"/>
        <v>125.64705882352941</v>
      </c>
      <c r="AV17" s="4">
        <f t="shared" si="77"/>
        <v>112.128</v>
      </c>
      <c r="AW17" s="4">
        <f t="shared" si="78"/>
        <v>119.04</v>
      </c>
      <c r="AX17" s="4">
        <f t="shared" si="79"/>
        <v>135.34426229508196</v>
      </c>
      <c r="AY17" s="4">
        <f t="shared" si="80"/>
        <v>137.70491803278688</v>
      </c>
      <c r="AZ17" s="14">
        <f t="shared" si="45"/>
        <v>0.82846511627906982</v>
      </c>
      <c r="BA17" s="15">
        <f t="shared" si="46"/>
        <v>82.846511627906978</v>
      </c>
    </row>
    <row r="18" spans="1:53" x14ac:dyDescent="0.2">
      <c r="B18" s="6">
        <v>12</v>
      </c>
      <c r="C18" s="3">
        <f t="shared" si="5"/>
        <v>0.16666666666666666</v>
      </c>
      <c r="D18" s="3">
        <f t="shared" si="6"/>
        <v>0.33333333333333331</v>
      </c>
      <c r="E18" s="3">
        <f t="shared" si="7"/>
        <v>0.5</v>
      </c>
      <c r="F18" s="3">
        <f t="shared" si="81"/>
        <v>1</v>
      </c>
      <c r="G18" s="4">
        <v>0</v>
      </c>
      <c r="H18" s="6">
        <v>20</v>
      </c>
      <c r="I18" s="6">
        <v>35</v>
      </c>
      <c r="J18" s="6">
        <v>50</v>
      </c>
      <c r="K18" s="3">
        <f t="shared" si="8"/>
        <v>8.3333333333333329E-2</v>
      </c>
      <c r="L18" s="3">
        <f t="shared" si="9"/>
        <v>0.125</v>
      </c>
      <c r="M18" s="3">
        <f t="shared" si="10"/>
        <v>0.16666666666666666</v>
      </c>
      <c r="N18" s="3">
        <f t="shared" si="11"/>
        <v>8.3333333333333329E-2</v>
      </c>
      <c r="O18" s="3">
        <f t="shared" si="12"/>
        <v>0.16666666666666666</v>
      </c>
      <c r="P18" s="3">
        <f t="shared" si="13"/>
        <v>0.25</v>
      </c>
      <c r="Q18" s="3">
        <f t="shared" si="14"/>
        <v>0.5</v>
      </c>
      <c r="R18" s="4">
        <f t="shared" si="51"/>
        <v>130.08813559322036</v>
      </c>
      <c r="S18" s="4">
        <f t="shared" si="52"/>
        <v>132.0406779661017</v>
      </c>
      <c r="T18" s="4">
        <f t="shared" si="53"/>
        <v>128.13559322033899</v>
      </c>
      <c r="U18" s="4">
        <f t="shared" si="54"/>
        <v>132.0406779661017</v>
      </c>
      <c r="V18" s="4">
        <f t="shared" si="55"/>
        <v>126.18305084745764</v>
      </c>
      <c r="W18" s="4">
        <f t="shared" si="56"/>
        <v>132.0406779661017</v>
      </c>
      <c r="X18" s="4">
        <f t="shared" si="47"/>
        <v>120.32542372881356</v>
      </c>
      <c r="Y18" s="4">
        <f t="shared" si="48"/>
        <v>132.0406779661017</v>
      </c>
      <c r="Z18" s="4">
        <f t="shared" si="57"/>
        <v>136.67796610169492</v>
      </c>
      <c r="AA18" s="4">
        <f t="shared" si="58"/>
        <v>140.58305084745763</v>
      </c>
      <c r="AB18" s="4">
        <f t="shared" si="59"/>
        <v>131.79661016949154</v>
      </c>
      <c r="AC18" s="4">
        <f t="shared" si="60"/>
        <v>135.70169491525425</v>
      </c>
      <c r="AD18" s="4">
        <f t="shared" si="61"/>
        <v>128.13559322033899</v>
      </c>
      <c r="AE18" s="4">
        <f t="shared" si="62"/>
        <v>132.0406779661017</v>
      </c>
      <c r="AF18" s="4">
        <f t="shared" si="63"/>
        <v>124.47457627118645</v>
      </c>
      <c r="AG18" s="4">
        <f t="shared" si="64"/>
        <v>128.37966101694917</v>
      </c>
      <c r="AH18" s="4">
        <f t="shared" si="65"/>
        <v>131.42857142857142</v>
      </c>
      <c r="AI18" s="4">
        <f t="shared" si="66"/>
        <v>135.34693877551021</v>
      </c>
      <c r="AJ18" s="4">
        <f t="shared" si="67"/>
        <v>128.13559322033899</v>
      </c>
      <c r="AK18" s="4">
        <f t="shared" si="68"/>
        <v>132.0406779661017</v>
      </c>
      <c r="AL18" s="4">
        <f t="shared" si="69"/>
        <v>124.86486486486487</v>
      </c>
      <c r="AM18" s="4">
        <f t="shared" si="70"/>
        <v>128.75675675675677</v>
      </c>
      <c r="AN18" s="4">
        <f t="shared" si="71"/>
        <v>129.01023890784981</v>
      </c>
      <c r="AO18" s="4">
        <f t="shared" si="72"/>
        <v>132.94197952218428</v>
      </c>
      <c r="AP18" s="4">
        <f t="shared" si="73"/>
        <v>128.13559322033899</v>
      </c>
      <c r="AQ18" s="4">
        <f t="shared" si="74"/>
        <v>132.0406779661017</v>
      </c>
      <c r="AR18" s="4">
        <f t="shared" si="75"/>
        <v>127.27272727272727</v>
      </c>
      <c r="AS18" s="4">
        <f t="shared" si="76"/>
        <v>131.15151515151516</v>
      </c>
      <c r="AT18" s="4">
        <f t="shared" si="49"/>
        <v>124.75247524752476</v>
      </c>
      <c r="AU18" s="4">
        <f t="shared" si="50"/>
        <v>128.55445544554456</v>
      </c>
      <c r="AV18" s="4">
        <f t="shared" si="77"/>
        <v>117.26174496644296</v>
      </c>
      <c r="AW18" s="4">
        <f t="shared" si="78"/>
        <v>123.06040268456377</v>
      </c>
      <c r="AX18" s="4">
        <f t="shared" si="79"/>
        <v>136.76712328767121</v>
      </c>
      <c r="AY18" s="4">
        <f t="shared" si="80"/>
        <v>138.73972602739724</v>
      </c>
      <c r="AZ18" s="14">
        <f t="shared" si="45"/>
        <v>0.85738255033557065</v>
      </c>
      <c r="BA18" s="15">
        <f t="shared" si="46"/>
        <v>85.738255033557067</v>
      </c>
    </row>
    <row r="19" spans="1:53" x14ac:dyDescent="0.2">
      <c r="B19" s="6">
        <v>14</v>
      </c>
      <c r="C19" s="3">
        <f t="shared" si="5"/>
        <v>0.16666666666666666</v>
      </c>
      <c r="D19" s="3">
        <f t="shared" si="6"/>
        <v>0.33333333333333331</v>
      </c>
      <c r="E19" s="3">
        <f t="shared" si="7"/>
        <v>0.5</v>
      </c>
      <c r="F19" s="3">
        <f t="shared" si="81"/>
        <v>1</v>
      </c>
      <c r="G19" s="4">
        <v>0</v>
      </c>
      <c r="H19" s="6">
        <v>20</v>
      </c>
      <c r="I19" s="6">
        <v>35</v>
      </c>
      <c r="J19" s="6">
        <v>50</v>
      </c>
      <c r="K19" s="3">
        <f t="shared" si="8"/>
        <v>8.3333333333333329E-2</v>
      </c>
      <c r="L19" s="3">
        <f t="shared" si="9"/>
        <v>0.125</v>
      </c>
      <c r="M19" s="3">
        <f t="shared" si="10"/>
        <v>0.16666666666666666</v>
      </c>
      <c r="N19" s="3">
        <f t="shared" si="11"/>
        <v>8.3333333333333329E-2</v>
      </c>
      <c r="O19" s="3">
        <f t="shared" si="12"/>
        <v>0.16666666666666666</v>
      </c>
      <c r="P19" s="3">
        <f t="shared" si="13"/>
        <v>0.25</v>
      </c>
      <c r="Q19" s="3">
        <f t="shared" si="14"/>
        <v>0.5</v>
      </c>
      <c r="R19" s="4">
        <f t="shared" si="51"/>
        <v>132.03498542274053</v>
      </c>
      <c r="S19" s="4">
        <f t="shared" si="52"/>
        <v>133.71428571428572</v>
      </c>
      <c r="T19" s="4">
        <f t="shared" si="53"/>
        <v>130.35568513119534</v>
      </c>
      <c r="U19" s="4">
        <f t="shared" si="54"/>
        <v>133.71428571428572</v>
      </c>
      <c r="V19" s="4">
        <f t="shared" si="55"/>
        <v>128.67638483965015</v>
      </c>
      <c r="W19" s="4">
        <f t="shared" si="56"/>
        <v>133.71428571428572</v>
      </c>
      <c r="X19" s="4">
        <f t="shared" si="47"/>
        <v>123.63848396501459</v>
      </c>
      <c r="Y19" s="4">
        <f t="shared" si="48"/>
        <v>133.71428571428572</v>
      </c>
      <c r="Z19" s="4">
        <f t="shared" si="57"/>
        <v>137.70262390670555</v>
      </c>
      <c r="AA19" s="4">
        <f t="shared" si="58"/>
        <v>141.06122448979593</v>
      </c>
      <c r="AB19" s="4">
        <f t="shared" si="59"/>
        <v>133.50437317784258</v>
      </c>
      <c r="AC19" s="4">
        <f t="shared" si="60"/>
        <v>136.86297376093296</v>
      </c>
      <c r="AD19" s="4">
        <f t="shared" si="61"/>
        <v>130.35568513119534</v>
      </c>
      <c r="AE19" s="4">
        <f t="shared" si="62"/>
        <v>133.71428571428572</v>
      </c>
      <c r="AF19" s="4">
        <f t="shared" si="63"/>
        <v>127.20699708454811</v>
      </c>
      <c r="AG19" s="4">
        <f t="shared" si="64"/>
        <v>130.56559766763849</v>
      </c>
      <c r="AH19" s="4">
        <f t="shared" si="65"/>
        <v>133.19298245614036</v>
      </c>
      <c r="AI19" s="4">
        <f t="shared" si="66"/>
        <v>136.56140350877192</v>
      </c>
      <c r="AJ19" s="4">
        <f t="shared" si="67"/>
        <v>130.35568513119534</v>
      </c>
      <c r="AK19" s="4">
        <f t="shared" si="68"/>
        <v>133.71428571428572</v>
      </c>
      <c r="AL19" s="4">
        <f t="shared" si="69"/>
        <v>127.53488372093024</v>
      </c>
      <c r="AM19" s="4">
        <f t="shared" si="70"/>
        <v>130.88372093023256</v>
      </c>
      <c r="AN19" s="4">
        <f t="shared" si="71"/>
        <v>131.12023460410558</v>
      </c>
      <c r="AO19" s="4">
        <f t="shared" si="72"/>
        <v>134.49853372434018</v>
      </c>
      <c r="AP19" s="4">
        <f t="shared" si="73"/>
        <v>130.35568513119534</v>
      </c>
      <c r="AQ19" s="4">
        <f t="shared" si="74"/>
        <v>133.71428571428572</v>
      </c>
      <c r="AR19" s="4">
        <f t="shared" si="75"/>
        <v>129.6</v>
      </c>
      <c r="AS19" s="4">
        <f t="shared" si="76"/>
        <v>132.93913043478261</v>
      </c>
      <c r="AT19" s="4">
        <f t="shared" si="49"/>
        <v>127.38461538461539</v>
      </c>
      <c r="AU19" s="4">
        <f t="shared" si="50"/>
        <v>130.66666666666666</v>
      </c>
      <c r="AV19" s="4">
        <f t="shared" si="77"/>
        <v>120.97109826589596</v>
      </c>
      <c r="AW19" s="4">
        <f t="shared" si="78"/>
        <v>125.96531791907515</v>
      </c>
      <c r="AX19" s="4">
        <f t="shared" si="79"/>
        <v>137.78823529411764</v>
      </c>
      <c r="AY19" s="4">
        <f t="shared" si="80"/>
        <v>139.48235294117646</v>
      </c>
      <c r="AZ19" s="14">
        <f t="shared" si="45"/>
        <v>0.87794939827537199</v>
      </c>
      <c r="BA19" s="15">
        <f t="shared" si="46"/>
        <v>87.794939827537206</v>
      </c>
    </row>
    <row r="20" spans="1:53" x14ac:dyDescent="0.2">
      <c r="B20" s="6">
        <v>16</v>
      </c>
      <c r="C20" s="3">
        <f t="shared" si="5"/>
        <v>0.16666666666666666</v>
      </c>
      <c r="D20" s="3">
        <f t="shared" si="6"/>
        <v>0.33333333333333331</v>
      </c>
      <c r="E20" s="3">
        <f t="shared" si="7"/>
        <v>0.5</v>
      </c>
      <c r="F20" s="3">
        <f t="shared" si="81"/>
        <v>1</v>
      </c>
      <c r="G20" s="4">
        <v>0</v>
      </c>
      <c r="H20" s="6">
        <v>20</v>
      </c>
      <c r="I20" s="6">
        <v>35</v>
      </c>
      <c r="J20" s="6">
        <v>50</v>
      </c>
      <c r="K20" s="3">
        <f t="shared" si="8"/>
        <v>8.3333333333333329E-2</v>
      </c>
      <c r="L20" s="3">
        <f t="shared" si="9"/>
        <v>0.125</v>
      </c>
      <c r="M20" s="3">
        <f t="shared" si="10"/>
        <v>0.16666666666666666</v>
      </c>
      <c r="N20" s="3">
        <f t="shared" si="11"/>
        <v>8.3333333333333329E-2</v>
      </c>
      <c r="O20" s="3">
        <f t="shared" si="12"/>
        <v>0.16666666666666666</v>
      </c>
      <c r="P20" s="3">
        <f t="shared" si="13"/>
        <v>0.25</v>
      </c>
      <c r="Q20" s="3">
        <f t="shared" si="14"/>
        <v>0.5</v>
      </c>
      <c r="R20" s="4">
        <f t="shared" si="51"/>
        <v>133.50383631713555</v>
      </c>
      <c r="S20" s="4">
        <f t="shared" si="52"/>
        <v>134.97698209718669</v>
      </c>
      <c r="T20" s="4">
        <f t="shared" si="53"/>
        <v>132.03069053708438</v>
      </c>
      <c r="U20" s="4">
        <f t="shared" si="54"/>
        <v>134.97698209718669</v>
      </c>
      <c r="V20" s="4">
        <f t="shared" si="55"/>
        <v>130.55754475703324</v>
      </c>
      <c r="W20" s="4">
        <f t="shared" si="56"/>
        <v>134.97698209718669</v>
      </c>
      <c r="X20" s="4">
        <f t="shared" si="47"/>
        <v>126.13810741687979</v>
      </c>
      <c r="Y20" s="4">
        <f t="shared" si="48"/>
        <v>134.97698209718669</v>
      </c>
      <c r="Z20" s="4">
        <f t="shared" si="57"/>
        <v>138.47570332480817</v>
      </c>
      <c r="AA20" s="4">
        <f t="shared" si="58"/>
        <v>141.42199488491048</v>
      </c>
      <c r="AB20" s="4">
        <f t="shared" si="59"/>
        <v>134.79283887468029</v>
      </c>
      <c r="AC20" s="4">
        <f t="shared" si="60"/>
        <v>137.7391304347826</v>
      </c>
      <c r="AD20" s="4">
        <f t="shared" si="61"/>
        <v>132.03069053708438</v>
      </c>
      <c r="AE20" s="4">
        <f t="shared" si="62"/>
        <v>134.97698209718669</v>
      </c>
      <c r="AF20" s="4">
        <f t="shared" si="63"/>
        <v>129.26854219948848</v>
      </c>
      <c r="AG20" s="4">
        <f t="shared" si="64"/>
        <v>132.21483375959079</v>
      </c>
      <c r="AH20" s="4">
        <f t="shared" si="65"/>
        <v>134.52307692307693</v>
      </c>
      <c r="AI20" s="4">
        <f t="shared" si="66"/>
        <v>137.47692307692307</v>
      </c>
      <c r="AJ20" s="4">
        <f t="shared" si="67"/>
        <v>132.03069053708438</v>
      </c>
      <c r="AK20" s="4">
        <f t="shared" si="68"/>
        <v>134.97698209718669</v>
      </c>
      <c r="AL20" s="4">
        <f t="shared" si="69"/>
        <v>129.55102040816325</v>
      </c>
      <c r="AM20" s="4">
        <f t="shared" si="70"/>
        <v>132.48979591836732</v>
      </c>
      <c r="AN20" s="4">
        <f t="shared" si="71"/>
        <v>132.70951156812339</v>
      </c>
      <c r="AO20" s="4">
        <f t="shared" si="72"/>
        <v>135.67095115681235</v>
      </c>
      <c r="AP20" s="4">
        <f t="shared" si="73"/>
        <v>132.03069053708438</v>
      </c>
      <c r="AQ20" s="4">
        <f t="shared" si="74"/>
        <v>134.97698209718669</v>
      </c>
      <c r="AR20" s="4">
        <f t="shared" si="75"/>
        <v>131.35877862595419</v>
      </c>
      <c r="AS20" s="4">
        <f t="shared" si="76"/>
        <v>134.29007633587787</v>
      </c>
      <c r="AT20" s="4">
        <f t="shared" si="49"/>
        <v>129.38345864661653</v>
      </c>
      <c r="AU20" s="4">
        <f t="shared" si="50"/>
        <v>132.27067669172934</v>
      </c>
      <c r="AV20" s="4">
        <f t="shared" si="77"/>
        <v>123.77664974619289</v>
      </c>
      <c r="AW20" s="4">
        <f t="shared" si="78"/>
        <v>128.16243654822335</v>
      </c>
      <c r="AX20" s="4">
        <f t="shared" si="79"/>
        <v>138.55670103092785</v>
      </c>
      <c r="AY20" s="4">
        <f t="shared" si="80"/>
        <v>140.04123711340208</v>
      </c>
      <c r="AZ20" s="14">
        <f t="shared" si="45"/>
        <v>0.89332849891225508</v>
      </c>
      <c r="BA20" s="15">
        <f t="shared" si="46"/>
        <v>89.332849891225507</v>
      </c>
    </row>
    <row r="21" spans="1:53" x14ac:dyDescent="0.2">
      <c r="B21" s="6">
        <v>18</v>
      </c>
      <c r="C21" s="3">
        <f t="shared" si="5"/>
        <v>0.16666666666666666</v>
      </c>
      <c r="D21" s="3">
        <f t="shared" si="6"/>
        <v>0.33333333333333331</v>
      </c>
      <c r="E21" s="3">
        <f t="shared" si="7"/>
        <v>0.5</v>
      </c>
      <c r="F21" s="3">
        <f t="shared" si="81"/>
        <v>1</v>
      </c>
      <c r="G21" s="4">
        <v>0</v>
      </c>
      <c r="H21" s="6">
        <v>20</v>
      </c>
      <c r="I21" s="6">
        <v>35</v>
      </c>
      <c r="J21" s="6">
        <v>50</v>
      </c>
      <c r="K21" s="3">
        <f t="shared" si="8"/>
        <v>8.3333333333333329E-2</v>
      </c>
      <c r="L21" s="3">
        <f t="shared" si="9"/>
        <v>0.125</v>
      </c>
      <c r="M21" s="3">
        <f t="shared" si="10"/>
        <v>0.16666666666666666</v>
      </c>
      <c r="N21" s="3">
        <f t="shared" si="11"/>
        <v>8.3333333333333329E-2</v>
      </c>
      <c r="O21" s="3">
        <f t="shared" si="12"/>
        <v>0.16666666666666666</v>
      </c>
      <c r="P21" s="3">
        <f t="shared" si="13"/>
        <v>0.25</v>
      </c>
      <c r="Q21" s="3">
        <f t="shared" si="14"/>
        <v>0.5</v>
      </c>
      <c r="R21" s="4">
        <f t="shared" si="51"/>
        <v>134.65148063781319</v>
      </c>
      <c r="S21" s="4">
        <f t="shared" si="52"/>
        <v>135.96355353075171</v>
      </c>
      <c r="T21" s="4">
        <f t="shared" si="53"/>
        <v>133.33940774487471</v>
      </c>
      <c r="U21" s="4">
        <f t="shared" si="54"/>
        <v>135.96355353075171</v>
      </c>
      <c r="V21" s="4">
        <f t="shared" si="55"/>
        <v>132.02733485193622</v>
      </c>
      <c r="W21" s="4">
        <f t="shared" si="56"/>
        <v>135.96355353075171</v>
      </c>
      <c r="X21" s="4">
        <f t="shared" si="47"/>
        <v>128.09111617312072</v>
      </c>
      <c r="Y21" s="4">
        <f t="shared" si="48"/>
        <v>135.96355353075171</v>
      </c>
      <c r="Z21" s="4">
        <f t="shared" si="57"/>
        <v>139.07972665148063</v>
      </c>
      <c r="AA21" s="4">
        <f t="shared" si="58"/>
        <v>141.70387243735763</v>
      </c>
      <c r="AB21" s="4">
        <f t="shared" si="59"/>
        <v>135.79954441913438</v>
      </c>
      <c r="AC21" s="4">
        <f t="shared" si="60"/>
        <v>138.42369020501138</v>
      </c>
      <c r="AD21" s="4">
        <f t="shared" si="61"/>
        <v>133.33940774487471</v>
      </c>
      <c r="AE21" s="4">
        <f t="shared" si="62"/>
        <v>135.96355353075171</v>
      </c>
      <c r="AF21" s="4">
        <f t="shared" si="63"/>
        <v>130.87927107061503</v>
      </c>
      <c r="AG21" s="4">
        <f t="shared" si="64"/>
        <v>133.50341685649201</v>
      </c>
      <c r="AH21" s="4">
        <f t="shared" si="65"/>
        <v>135.56164383561645</v>
      </c>
      <c r="AI21" s="4">
        <f t="shared" si="66"/>
        <v>138.1917808219178</v>
      </c>
      <c r="AJ21" s="4">
        <f t="shared" si="67"/>
        <v>133.33940774487471</v>
      </c>
      <c r="AK21" s="4">
        <f t="shared" si="68"/>
        <v>135.96355353075171</v>
      </c>
      <c r="AL21" s="4">
        <f t="shared" si="69"/>
        <v>131.1272727272727</v>
      </c>
      <c r="AM21" s="4">
        <f t="shared" si="70"/>
        <v>133.74545454545452</v>
      </c>
      <c r="AN21" s="4">
        <f t="shared" si="71"/>
        <v>133.9496567505721</v>
      </c>
      <c r="AO21" s="4">
        <f t="shared" si="72"/>
        <v>136.5858123569794</v>
      </c>
      <c r="AP21" s="4">
        <f t="shared" si="73"/>
        <v>133.33940774487471</v>
      </c>
      <c r="AQ21" s="4">
        <f t="shared" si="74"/>
        <v>135.96355353075171</v>
      </c>
      <c r="AR21" s="4">
        <f t="shared" si="75"/>
        <v>132.73469387755102</v>
      </c>
      <c r="AS21" s="4">
        <f t="shared" si="76"/>
        <v>135.34693877551021</v>
      </c>
      <c r="AT21" s="4">
        <f t="shared" si="49"/>
        <v>130.95302013422818</v>
      </c>
      <c r="AU21" s="4">
        <f t="shared" si="50"/>
        <v>133.53020134228188</v>
      </c>
      <c r="AV21" s="4">
        <f t="shared" si="77"/>
        <v>125.97285067873302</v>
      </c>
      <c r="AW21" s="4">
        <f t="shared" si="78"/>
        <v>129.88235294117646</v>
      </c>
      <c r="AX21" s="4">
        <f t="shared" si="79"/>
        <v>139.1559633027523</v>
      </c>
      <c r="AY21" s="4">
        <f t="shared" si="80"/>
        <v>140.47706422018351</v>
      </c>
      <c r="AZ21" s="14">
        <f t="shared" si="45"/>
        <v>0.90526376081104298</v>
      </c>
      <c r="BA21" s="15">
        <f t="shared" si="46"/>
        <v>90.526376081104303</v>
      </c>
    </row>
    <row r="22" spans="1:53" x14ac:dyDescent="0.2">
      <c r="B22" s="6">
        <v>20</v>
      </c>
      <c r="C22" s="3">
        <f t="shared" si="5"/>
        <v>0.16666666666666666</v>
      </c>
      <c r="D22" s="3">
        <f t="shared" si="6"/>
        <v>0.33333333333333331</v>
      </c>
      <c r="E22" s="3">
        <f t="shared" si="7"/>
        <v>0.5</v>
      </c>
      <c r="F22" s="3">
        <f t="shared" si="81"/>
        <v>1</v>
      </c>
      <c r="G22" s="4">
        <v>0</v>
      </c>
      <c r="H22" s="6">
        <v>20</v>
      </c>
      <c r="I22" s="6">
        <v>35</v>
      </c>
      <c r="J22" s="6">
        <v>50</v>
      </c>
      <c r="K22" s="3">
        <f t="shared" si="8"/>
        <v>8.3333333333333329E-2</v>
      </c>
      <c r="L22" s="3">
        <f t="shared" si="9"/>
        <v>0.125</v>
      </c>
      <c r="M22" s="3">
        <f t="shared" si="10"/>
        <v>0.16666666666666666</v>
      </c>
      <c r="N22" s="3">
        <f t="shared" si="11"/>
        <v>8.3333333333333329E-2</v>
      </c>
      <c r="O22" s="3">
        <f t="shared" si="12"/>
        <v>0.16666666666666666</v>
      </c>
      <c r="P22" s="3">
        <f t="shared" si="13"/>
        <v>0.25</v>
      </c>
      <c r="Q22" s="3">
        <f t="shared" si="14"/>
        <v>0.5</v>
      </c>
      <c r="R22" s="4">
        <f t="shared" si="51"/>
        <v>135.57289527720738</v>
      </c>
      <c r="S22" s="4">
        <f t="shared" si="52"/>
        <v>136.75564681724845</v>
      </c>
      <c r="T22" s="4">
        <f t="shared" si="53"/>
        <v>134.39014373716631</v>
      </c>
      <c r="U22" s="4">
        <f t="shared" si="54"/>
        <v>136.75564681724845</v>
      </c>
      <c r="V22" s="4">
        <f t="shared" si="55"/>
        <v>133.20739219712524</v>
      </c>
      <c r="W22" s="4">
        <f t="shared" si="56"/>
        <v>136.75564681724845</v>
      </c>
      <c r="X22" s="4">
        <f t="shared" si="47"/>
        <v>129.65913757700204</v>
      </c>
      <c r="Y22" s="4">
        <f t="shared" si="48"/>
        <v>136.75564681724845</v>
      </c>
      <c r="Z22" s="4">
        <f t="shared" si="57"/>
        <v>139.564681724846</v>
      </c>
      <c r="AA22" s="4">
        <f t="shared" si="58"/>
        <v>141.93018480492813</v>
      </c>
      <c r="AB22" s="4">
        <f t="shared" si="59"/>
        <v>136.60780287474333</v>
      </c>
      <c r="AC22" s="4">
        <f t="shared" si="60"/>
        <v>138.97330595482546</v>
      </c>
      <c r="AD22" s="4">
        <f t="shared" si="61"/>
        <v>134.39014373716631</v>
      </c>
      <c r="AE22" s="4">
        <f t="shared" si="62"/>
        <v>136.75564681724845</v>
      </c>
      <c r="AF22" s="4">
        <f t="shared" si="63"/>
        <v>132.17248459958932</v>
      </c>
      <c r="AG22" s="4">
        <f t="shared" si="64"/>
        <v>134.53798767967146</v>
      </c>
      <c r="AH22" s="4">
        <f t="shared" si="65"/>
        <v>136.39506172839506</v>
      </c>
      <c r="AI22" s="4">
        <f t="shared" si="66"/>
        <v>138.76543209876544</v>
      </c>
      <c r="AJ22" s="4">
        <f t="shared" si="67"/>
        <v>134.39014373716631</v>
      </c>
      <c r="AK22" s="4">
        <f t="shared" si="68"/>
        <v>136.75564681724845</v>
      </c>
      <c r="AL22" s="4">
        <f t="shared" si="69"/>
        <v>132.3934426229508</v>
      </c>
      <c r="AM22" s="4">
        <f t="shared" si="70"/>
        <v>134.75409836065572</v>
      </c>
      <c r="AN22" s="4">
        <f t="shared" si="71"/>
        <v>134.94432989690722</v>
      </c>
      <c r="AO22" s="4">
        <f t="shared" si="72"/>
        <v>137.31958762886597</v>
      </c>
      <c r="AP22" s="4">
        <f t="shared" si="73"/>
        <v>134.39014373716631</v>
      </c>
      <c r="AQ22" s="4">
        <f t="shared" si="74"/>
        <v>136.75564681724845</v>
      </c>
      <c r="AR22" s="4">
        <f t="shared" si="75"/>
        <v>133.84049079754601</v>
      </c>
      <c r="AS22" s="4">
        <f t="shared" si="76"/>
        <v>136.19631901840492</v>
      </c>
      <c r="AT22" s="4">
        <f t="shared" si="49"/>
        <v>132.21818181818182</v>
      </c>
      <c r="AU22" s="4">
        <f t="shared" si="50"/>
        <v>134.54545454545453</v>
      </c>
      <c r="AV22" s="4">
        <f t="shared" si="77"/>
        <v>127.73877551020408</v>
      </c>
      <c r="AW22" s="4">
        <f t="shared" si="78"/>
        <v>131.26530612244898</v>
      </c>
      <c r="AX22" s="4">
        <f t="shared" si="79"/>
        <v>139.63636363636365</v>
      </c>
      <c r="AY22" s="4">
        <f t="shared" si="80"/>
        <v>140.82644628099175</v>
      </c>
      <c r="AZ22" s="14">
        <f t="shared" si="45"/>
        <v>0.91479591836734675</v>
      </c>
      <c r="BA22" s="15">
        <f t="shared" si="46"/>
        <v>91.47959183673467</v>
      </c>
    </row>
    <row r="23" spans="1:53" x14ac:dyDescent="0.2">
      <c r="B23" s="6">
        <v>24</v>
      </c>
      <c r="C23" s="3">
        <f t="shared" si="5"/>
        <v>0.16666666666666666</v>
      </c>
      <c r="D23" s="3">
        <f t="shared" si="6"/>
        <v>0.33333333333333331</v>
      </c>
      <c r="E23" s="3">
        <f t="shared" si="7"/>
        <v>0.5</v>
      </c>
      <c r="F23" s="3">
        <f t="shared" si="81"/>
        <v>1</v>
      </c>
      <c r="G23" s="4">
        <v>0</v>
      </c>
      <c r="H23" s="6">
        <v>20</v>
      </c>
      <c r="I23" s="6">
        <v>35</v>
      </c>
      <c r="J23" s="6">
        <v>50</v>
      </c>
      <c r="K23" s="3">
        <f t="shared" si="8"/>
        <v>8.3333333333333329E-2</v>
      </c>
      <c r="L23" s="3">
        <f t="shared" si="9"/>
        <v>0.125</v>
      </c>
      <c r="M23" s="3">
        <f t="shared" si="10"/>
        <v>0.16666666666666666</v>
      </c>
      <c r="N23" s="3">
        <f t="shared" si="11"/>
        <v>8.3333333333333329E-2</v>
      </c>
      <c r="O23" s="3">
        <f t="shared" si="12"/>
        <v>0.16666666666666666</v>
      </c>
      <c r="P23" s="3">
        <f t="shared" si="13"/>
        <v>0.25</v>
      </c>
      <c r="Q23" s="3">
        <f t="shared" si="14"/>
        <v>0.5</v>
      </c>
      <c r="R23" s="4">
        <f t="shared" si="51"/>
        <v>136.96054888507717</v>
      </c>
      <c r="S23" s="4">
        <f t="shared" si="52"/>
        <v>137.9485420240137</v>
      </c>
      <c r="T23" s="4">
        <f t="shared" si="53"/>
        <v>135.97255574614064</v>
      </c>
      <c r="U23" s="4">
        <f t="shared" si="54"/>
        <v>137.9485420240137</v>
      </c>
      <c r="V23" s="4">
        <f t="shared" si="55"/>
        <v>134.98456260720411</v>
      </c>
      <c r="W23" s="4">
        <f t="shared" si="56"/>
        <v>137.9485420240137</v>
      </c>
      <c r="X23" s="4">
        <f t="shared" si="47"/>
        <v>132.02058319039452</v>
      </c>
      <c r="Y23" s="4">
        <f t="shared" si="48"/>
        <v>137.9485420240137</v>
      </c>
      <c r="Z23" s="4">
        <f t="shared" si="57"/>
        <v>140.29502572898798</v>
      </c>
      <c r="AA23" s="4">
        <f t="shared" si="58"/>
        <v>142.27101200686107</v>
      </c>
      <c r="AB23" s="4">
        <f t="shared" si="59"/>
        <v>137.82504288164665</v>
      </c>
      <c r="AC23" s="4">
        <f t="shared" si="60"/>
        <v>139.80102915951971</v>
      </c>
      <c r="AD23" s="4">
        <f t="shared" si="61"/>
        <v>135.97255574614064</v>
      </c>
      <c r="AE23" s="4">
        <f t="shared" si="62"/>
        <v>137.9485420240137</v>
      </c>
      <c r="AF23" s="4">
        <f t="shared" si="63"/>
        <v>134.12006861063463</v>
      </c>
      <c r="AG23" s="4">
        <f t="shared" si="64"/>
        <v>136.09605488850772</v>
      </c>
      <c r="AH23" s="4">
        <f t="shared" si="65"/>
        <v>137.64948453608247</v>
      </c>
      <c r="AI23" s="4">
        <f t="shared" si="66"/>
        <v>139.62886597938143</v>
      </c>
      <c r="AJ23" s="4">
        <f t="shared" si="67"/>
        <v>135.97255574614064</v>
      </c>
      <c r="AK23" s="4">
        <f t="shared" si="68"/>
        <v>137.9485420240137</v>
      </c>
      <c r="AL23" s="4">
        <f t="shared" si="69"/>
        <v>134.30136986301369</v>
      </c>
      <c r="AM23" s="4">
        <f t="shared" si="70"/>
        <v>136.27397260273972</v>
      </c>
      <c r="AN23" s="4">
        <f t="shared" si="71"/>
        <v>136.44061962134251</v>
      </c>
      <c r="AO23" s="4">
        <f t="shared" si="72"/>
        <v>138.42340791738383</v>
      </c>
      <c r="AP23" s="4">
        <f t="shared" si="73"/>
        <v>135.97255574614064</v>
      </c>
      <c r="AQ23" s="4">
        <f t="shared" si="74"/>
        <v>137.9485420240137</v>
      </c>
      <c r="AR23" s="4">
        <f t="shared" si="75"/>
        <v>135.50769230769231</v>
      </c>
      <c r="AS23" s="4">
        <f t="shared" si="76"/>
        <v>137.47692307692307</v>
      </c>
      <c r="AT23" s="4">
        <f t="shared" si="49"/>
        <v>134.13197969543148</v>
      </c>
      <c r="AU23" s="4">
        <f t="shared" si="50"/>
        <v>136.08121827411168</v>
      </c>
      <c r="AV23" s="4">
        <f t="shared" si="77"/>
        <v>130.40273037542661</v>
      </c>
      <c r="AW23" s="4">
        <f t="shared" si="78"/>
        <v>133.35153583617748</v>
      </c>
      <c r="AX23" s="4">
        <f t="shared" si="79"/>
        <v>140.3586206896552</v>
      </c>
      <c r="AY23" s="4">
        <f t="shared" si="80"/>
        <v>141.35172413793106</v>
      </c>
      <c r="AZ23" s="14">
        <f t="shared" si="45"/>
        <v>0.92906819499001847</v>
      </c>
      <c r="BA23" s="15">
        <f t="shared" si="46"/>
        <v>92.906819499001841</v>
      </c>
    </row>
    <row r="24" spans="1:53" x14ac:dyDescent="0.2">
      <c r="A24" s="6">
        <v>8</v>
      </c>
      <c r="B24" s="6">
        <v>4</v>
      </c>
      <c r="C24" s="3">
        <f t="shared" si="5"/>
        <v>0.16666666666666666</v>
      </c>
      <c r="D24" s="3">
        <f t="shared" si="6"/>
        <v>0.33333333333333331</v>
      </c>
      <c r="E24" s="3">
        <f t="shared" si="7"/>
        <v>0.5</v>
      </c>
      <c r="F24" s="3">
        <f t="shared" si="81"/>
        <v>1</v>
      </c>
      <c r="G24" s="4">
        <v>0</v>
      </c>
      <c r="H24" s="6">
        <v>20</v>
      </c>
      <c r="I24" s="6">
        <v>35</v>
      </c>
      <c r="J24" s="6">
        <v>50</v>
      </c>
      <c r="K24" s="3">
        <f t="shared" si="8"/>
        <v>8.3333333333333329E-2</v>
      </c>
      <c r="L24" s="3">
        <f t="shared" si="9"/>
        <v>0.125</v>
      </c>
      <c r="M24" s="3">
        <f t="shared" si="10"/>
        <v>0.16666666666666666</v>
      </c>
      <c r="N24" s="3">
        <f t="shared" si="11"/>
        <v>8.3333333333333329E-2</v>
      </c>
      <c r="O24" s="3">
        <f t="shared" si="12"/>
        <v>0.16666666666666666</v>
      </c>
      <c r="P24" s="3">
        <f t="shared" si="13"/>
        <v>0.25</v>
      </c>
      <c r="Q24" s="3">
        <f t="shared" si="14"/>
        <v>0.5</v>
      </c>
      <c r="R24" s="4">
        <f>24*($A$24*($B24-$C24)-($I24*$L24))/($B24+$L24+$O24)</f>
        <v>147.02912621359224</v>
      </c>
      <c r="S24" s="4">
        <f>24*($A$24*$B24-($I24*$L24))/($B24+$L24+$O24)</f>
        <v>154.48543689320388</v>
      </c>
      <c r="T24" s="4">
        <f>24*($A$24*($B24-$D24)-($I24*$L24))/($B24+$L24+$O24)</f>
        <v>139.57281553398056</v>
      </c>
      <c r="U24" s="4">
        <f>24*($A$24*$B24-($I24*$L24))/($B24+$L24+$O24)</f>
        <v>154.48543689320388</v>
      </c>
      <c r="V24" s="4">
        <f>24*($A$24*($B24-$E24)-($I24*$L24))/($B24+$L24+$O24)</f>
        <v>132.11650485436891</v>
      </c>
      <c r="W24" s="4">
        <f>24*($A$24*$B24-($I24*$L24))/($B24+$L24+$O24)</f>
        <v>154.48543689320388</v>
      </c>
      <c r="X24" s="4">
        <f t="shared" ref="X24:X33" si="82">24*($A$24*($B24-$F24)-($I24*$L24))/($B24+$L24+$O24)</f>
        <v>109.74757281553397</v>
      </c>
      <c r="Y24" s="4">
        <f t="shared" ref="Y24:Y33" si="83">24*($A$24*$B24-($I24*$L24))/($B24+$L24+$O24)</f>
        <v>154.48543689320388</v>
      </c>
      <c r="Z24" s="4">
        <f>24*($A$24*($B24-$D24)-($G24*$L24))/($B24+$L24+$O24)</f>
        <v>164.03883495145629</v>
      </c>
      <c r="AA24" s="4">
        <f>24*($A$24*$B24-($G24*$L24))/($B24+$L24+$O24)</f>
        <v>178.95145631067959</v>
      </c>
      <c r="AB24" s="4">
        <f>24*($A$24*($B24-$D24)-($H24*$L24))/($B24+$L24+$O24)</f>
        <v>150.05825242718444</v>
      </c>
      <c r="AC24" s="4">
        <f>24*($A$24*$B24-($H24*$L24))/($B24+$L24+$O24)</f>
        <v>164.97087378640776</v>
      </c>
      <c r="AD24" s="4">
        <f>24*($A$24*($B24-$D24)-($I24*$L24))/($B24+$L24+$O24)</f>
        <v>139.57281553398056</v>
      </c>
      <c r="AE24" s="4">
        <f>24*($A$24*$B24-($I24*$L24))/($B24+$L24+$O24)</f>
        <v>154.48543689320388</v>
      </c>
      <c r="AF24" s="4">
        <f>24*($A$24*($B24-$D24)-($J24*$L24))/($B24+$L24+$O24)</f>
        <v>129.08737864077668</v>
      </c>
      <c r="AG24" s="4">
        <f>24*($A$24*$B24-($J24*$L24))/($B24+$L24+$O24)</f>
        <v>144</v>
      </c>
      <c r="AH24" s="4">
        <f>24*($A$24*($B24-$D24)-($I24*$K24))/($B24+$K24+$O24)</f>
        <v>149.1764705882353</v>
      </c>
      <c r="AI24" s="4">
        <f>24*($A$24*$B24-($I24*$K24))/($B24+$K24+$O24)</f>
        <v>164.23529411764707</v>
      </c>
      <c r="AJ24" s="4">
        <f>24*($A$24*($B24-$D24)-($I24*$L24))/($B24+$L24+$O24)</f>
        <v>139.57281553398056</v>
      </c>
      <c r="AK24" s="4">
        <f>24*($A$24*$B24-($I24*$L24))/($B24+$L24+$O24)</f>
        <v>154.48543689320388</v>
      </c>
      <c r="AL24" s="4">
        <f>24*($A$24*($B24-$D24)-($I24*$M24))/($B24+$M24+$O24)</f>
        <v>130.15384615384613</v>
      </c>
      <c r="AM24" s="4">
        <f>24*($A$24*$B24-($I24*$M24))/($B24+$M24+$O24)</f>
        <v>144.92307692307691</v>
      </c>
      <c r="AN24" s="4">
        <f>24*($A$24*($B24-$D24)-($I24*$L24))/($B24+$L24+$N24)</f>
        <v>142.33663366336634</v>
      </c>
      <c r="AO24" s="4">
        <f>24*($A$24*$B24-($I24*$L24))/($B24+$L24+$N24)</f>
        <v>157.54455445544556</v>
      </c>
      <c r="AP24" s="4">
        <f>24*($A$24*($B24-$D24)-($I24*$L24))/($B24+$L24+$O24)</f>
        <v>139.57281553398056</v>
      </c>
      <c r="AQ24" s="4">
        <f>24*($A$24*$B24-($I24*$L24))/($B24+$L24+$O24)</f>
        <v>154.48543689320388</v>
      </c>
      <c r="AR24" s="4">
        <f>24*($A$24*($B24-$D24)-($I24*$L24))/($B24+$L24+$P24)</f>
        <v>136.91428571428571</v>
      </c>
      <c r="AS24" s="4">
        <f>24*($A$24*$B24-($I24*$L24))/($B24+$L24+$P24)</f>
        <v>151.54285714285714</v>
      </c>
      <c r="AT24" s="4">
        <f t="shared" ref="AT24:AT33" si="84">24*($A$24*($B24-$D24)-($I24*$L24))/($B24+$L24+$Q24)</f>
        <v>129.51351351351352</v>
      </c>
      <c r="AU24" s="4">
        <f t="shared" ref="AU24:AU33" si="85">24*($A$24*$B24-($I24*$L24))/($B24+$L24+$Q24)</f>
        <v>143.35135135135135</v>
      </c>
      <c r="AV24" s="4">
        <f>24*($A$24*($B24-$E24)-($J24*$M24))/($B24+$M24+$P24)</f>
        <v>106.86792452830188</v>
      </c>
      <c r="AW24" s="4">
        <f>24*($A$24*$B24-($J24*$M24))/($B24+$M24+$P24)</f>
        <v>128.60377358490564</v>
      </c>
      <c r="AX24" s="4">
        <f>24*($A$24*($B24-$C24)-($H24*$K24))/($B24+$K24+$N24)</f>
        <v>167.04000000000002</v>
      </c>
      <c r="AY24" s="4">
        <f>24*($A$24*$B24-($H24*$K24))/($B24+$K24+$N24)</f>
        <v>174.72000000000003</v>
      </c>
      <c r="AZ24" s="14">
        <f t="shared" si="45"/>
        <v>0.63977445239644315</v>
      </c>
      <c r="BA24" s="15">
        <f t="shared" si="46"/>
        <v>63.977445239644318</v>
      </c>
    </row>
    <row r="25" spans="1:53" x14ac:dyDescent="0.2">
      <c r="B25" s="6">
        <v>6</v>
      </c>
      <c r="C25" s="3">
        <f t="shared" si="5"/>
        <v>0.16666666666666666</v>
      </c>
      <c r="D25" s="3">
        <f t="shared" si="6"/>
        <v>0.33333333333333331</v>
      </c>
      <c r="E25" s="3">
        <f t="shared" si="7"/>
        <v>0.5</v>
      </c>
      <c r="F25" s="3">
        <f t="shared" si="81"/>
        <v>1</v>
      </c>
      <c r="G25" s="4">
        <v>0</v>
      </c>
      <c r="H25" s="6">
        <v>20</v>
      </c>
      <c r="I25" s="6">
        <v>35</v>
      </c>
      <c r="J25" s="6">
        <v>50</v>
      </c>
      <c r="K25" s="3">
        <f t="shared" si="8"/>
        <v>8.3333333333333329E-2</v>
      </c>
      <c r="L25" s="3">
        <f t="shared" si="9"/>
        <v>0.125</v>
      </c>
      <c r="M25" s="3">
        <f t="shared" si="10"/>
        <v>0.16666666666666666</v>
      </c>
      <c r="N25" s="3">
        <f t="shared" si="11"/>
        <v>8.3333333333333329E-2</v>
      </c>
      <c r="O25" s="3">
        <f t="shared" si="12"/>
        <v>0.16666666666666666</v>
      </c>
      <c r="P25" s="3">
        <f t="shared" si="13"/>
        <v>0.25</v>
      </c>
      <c r="Q25" s="3">
        <f t="shared" si="14"/>
        <v>0.5</v>
      </c>
      <c r="R25" s="4">
        <f t="shared" ref="R25:R33" si="86">24*($A$24*($B25-$C25)-($I25*$L25))/($B25+$L25+$O25)</f>
        <v>161.32450331125827</v>
      </c>
      <c r="S25" s="4">
        <f t="shared" ref="S25:S33" si="87">24*($A$24*$B25-($I25*$L25))/($B25+$L25+$O25)</f>
        <v>166.41059602649005</v>
      </c>
      <c r="T25" s="4">
        <f t="shared" ref="T25:T33" si="88">24*($A$24*($B25-$D25)-($I25*$L25))/($B25+$L25+$O25)</f>
        <v>156.23841059602648</v>
      </c>
      <c r="U25" s="4">
        <f t="shared" ref="U25:U33" si="89">24*($A$24*$B25-($I25*$L25))/($B25+$L25+$O25)</f>
        <v>166.41059602649005</v>
      </c>
      <c r="V25" s="4">
        <f t="shared" ref="V25:V33" si="90">24*($A$24*($B25-$E25)-($I25*$L25))/($B25+$L25+$O25)</f>
        <v>151.1523178807947</v>
      </c>
      <c r="W25" s="4">
        <f t="shared" ref="W25:W33" si="91">24*($A$24*$B25-($I25*$L25))/($B25+$L25+$O25)</f>
        <v>166.41059602649005</v>
      </c>
      <c r="X25" s="4">
        <f t="shared" si="82"/>
        <v>135.89403973509934</v>
      </c>
      <c r="Y25" s="4">
        <f t="shared" si="83"/>
        <v>166.41059602649005</v>
      </c>
      <c r="Z25" s="4">
        <f t="shared" ref="Z25:Z33" si="92">24*($A$24*($B25-$D25)-($G25*$L25))/($B25+$L25+$O25)</f>
        <v>172.9271523178808</v>
      </c>
      <c r="AA25" s="4">
        <f t="shared" ref="AA25:AA33" si="93">24*($A$24*$B25-($G25*$L25))/($B25+$L25+$O25)</f>
        <v>183.09933774834437</v>
      </c>
      <c r="AB25" s="4">
        <f t="shared" ref="AB25:AB33" si="94">24*($A$24*($B25-$D25)-($H25*$L25))/($B25+$L25+$O25)</f>
        <v>163.39072847682118</v>
      </c>
      <c r="AC25" s="4">
        <f t="shared" ref="AC25:AC33" si="95">24*($A$24*$B25-($H25*$L25))/($B25+$L25+$O25)</f>
        <v>173.56291390728475</v>
      </c>
      <c r="AD25" s="4">
        <f t="shared" ref="AD25:AD33" si="96">24*($A$24*($B25-$D25)-($I25*$L25))/($B25+$L25+$O25)</f>
        <v>156.23841059602648</v>
      </c>
      <c r="AE25" s="4">
        <f t="shared" ref="AE25:AE33" si="97">24*($A$24*$B25-($I25*$L25))/($B25+$L25+$O25)</f>
        <v>166.41059602649005</v>
      </c>
      <c r="AF25" s="4">
        <f t="shared" ref="AF25:AF33" si="98">24*($A$24*($B25-$D25)-($J25*$L25))/($B25+$L25+$O25)</f>
        <v>149.08609271523179</v>
      </c>
      <c r="AG25" s="4">
        <f t="shared" ref="AG25:AG33" si="99">24*($A$24*$B25-($J25*$L25))/($B25+$L25+$O25)</f>
        <v>159.25827814569536</v>
      </c>
      <c r="AH25" s="4">
        <f t="shared" ref="AH25:AH33" si="100">24*($A$24*($B25-$D25)-($I25*$K25))/($B25+$K25+$O25)</f>
        <v>162.88000000000002</v>
      </c>
      <c r="AI25" s="4">
        <f t="shared" ref="AI25:AI33" si="101">24*($A$24*$B25-($I25*$K25))/($B25+$K25+$O25)</f>
        <v>173.12</v>
      </c>
      <c r="AJ25" s="4">
        <f t="shared" ref="AJ25:AJ33" si="102">24*($A$24*($B25-$D25)-($I25*$L25))/($B25+$L25+$O25)</f>
        <v>156.23841059602648</v>
      </c>
      <c r="AK25" s="4">
        <f t="shared" ref="AK25:AK33" si="103">24*($A$24*$B25-($I25*$L25))/($B25+$L25+$O25)</f>
        <v>166.41059602649005</v>
      </c>
      <c r="AL25" s="4">
        <f t="shared" ref="AL25:AL33" si="104">24*($A$24*($B25-$D25)-($I25*$M25))/($B25+$M25+$O25)</f>
        <v>149.68421052631578</v>
      </c>
      <c r="AM25" s="4">
        <f t="shared" ref="AM25:AM33" si="105">24*($A$24*$B25-($I25*$M25))/($B25+$M25+$O25)</f>
        <v>159.78947368421052</v>
      </c>
      <c r="AN25" s="4">
        <f t="shared" ref="AN25:AN33" si="106">24*($A$24*($B25-$D25)-($I25*$L25))/($B25+$L25+$N25)</f>
        <v>158.33557046979865</v>
      </c>
      <c r="AO25" s="4">
        <f t="shared" ref="AO25:AO33" si="107">24*($A$24*$B25-($I25*$L25))/($B25+$L25+$N25)</f>
        <v>168.64429530201343</v>
      </c>
      <c r="AP25" s="4">
        <f t="shared" ref="AP25:AP33" si="108">24*($A$24*($B25-$D25)-($I25*$L25))/($B25+$L25+$O25)</f>
        <v>156.23841059602648</v>
      </c>
      <c r="AQ25" s="4">
        <f t="shared" ref="AQ25:AQ33" si="109">24*($A$24*$B25-($I25*$L25))/($B25+$L25+$O25)</f>
        <v>166.41059602649005</v>
      </c>
      <c r="AR25" s="4">
        <f t="shared" ref="AR25:AR33" si="110">24*($A$24*($B25-$D25)-($I25*$L25))/($B25+$L25+$P25)</f>
        <v>154.19607843137254</v>
      </c>
      <c r="AS25" s="4">
        <f t="shared" ref="AS25:AS33" si="111">24*($A$24*$B25-($I25*$L25))/($B25+$L25+$P25)</f>
        <v>164.23529411764707</v>
      </c>
      <c r="AT25" s="4">
        <f t="shared" si="84"/>
        <v>148.37735849056602</v>
      </c>
      <c r="AU25" s="4">
        <f t="shared" si="85"/>
        <v>158.03773584905662</v>
      </c>
      <c r="AV25" s="4">
        <f t="shared" ref="AV25:AV33" si="112">24*($A$24*($B25-$E25)-($J25*$M25))/($B25+$M25+$P25)</f>
        <v>133.40259740259742</v>
      </c>
      <c r="AW25" s="4">
        <f t="shared" ref="AW25:AW33" si="113">24*($A$24*$B25-($J25*$M25))/($B25+$M25+$P25)</f>
        <v>148.36363636363637</v>
      </c>
      <c r="AX25" s="4">
        <f t="shared" ref="AX25:AX33" si="114">24*($A$24*($B25-$C25)-($H25*$K25))/($B25+$K25+$N25)</f>
        <v>175.13513513513516</v>
      </c>
      <c r="AY25" s="4">
        <f t="shared" ref="AY25:AY33" si="115">24*($A$24*$B25-($H25*$K25))/($B25+$K25+$N25)</f>
        <v>180.32432432432435</v>
      </c>
      <c r="AZ25" s="14">
        <f t="shared" si="45"/>
        <v>0.76171236171236167</v>
      </c>
      <c r="BA25" s="15">
        <f t="shared" si="46"/>
        <v>76.171236171236174</v>
      </c>
    </row>
    <row r="26" spans="1:53" x14ac:dyDescent="0.2">
      <c r="B26" s="6">
        <v>8</v>
      </c>
      <c r="C26" s="3">
        <f t="shared" si="5"/>
        <v>0.16666666666666666</v>
      </c>
      <c r="D26" s="3">
        <f t="shared" si="6"/>
        <v>0.33333333333333331</v>
      </c>
      <c r="E26" s="3">
        <f t="shared" si="7"/>
        <v>0.5</v>
      </c>
      <c r="F26" s="3">
        <f t="shared" si="81"/>
        <v>1</v>
      </c>
      <c r="G26" s="4">
        <v>0</v>
      </c>
      <c r="H26" s="6">
        <v>20</v>
      </c>
      <c r="I26" s="6">
        <v>35</v>
      </c>
      <c r="J26" s="6">
        <v>50</v>
      </c>
      <c r="K26" s="3">
        <f t="shared" si="8"/>
        <v>8.3333333333333329E-2</v>
      </c>
      <c r="L26" s="3">
        <f t="shared" si="9"/>
        <v>0.125</v>
      </c>
      <c r="M26" s="3">
        <f t="shared" si="10"/>
        <v>0.16666666666666666</v>
      </c>
      <c r="N26" s="3">
        <f t="shared" si="11"/>
        <v>8.3333333333333329E-2</v>
      </c>
      <c r="O26" s="3">
        <f t="shared" si="12"/>
        <v>0.16666666666666666</v>
      </c>
      <c r="P26" s="3">
        <f t="shared" si="13"/>
        <v>0.25</v>
      </c>
      <c r="Q26" s="3">
        <f t="shared" si="14"/>
        <v>0.5</v>
      </c>
      <c r="R26" s="4">
        <f t="shared" si="86"/>
        <v>168.72361809045228</v>
      </c>
      <c r="S26" s="4">
        <f t="shared" si="87"/>
        <v>172.58291457286433</v>
      </c>
      <c r="T26" s="4">
        <f t="shared" si="88"/>
        <v>164.8643216080402</v>
      </c>
      <c r="U26" s="4">
        <f t="shared" si="89"/>
        <v>172.58291457286433</v>
      </c>
      <c r="V26" s="4">
        <f t="shared" si="90"/>
        <v>161.00502512562815</v>
      </c>
      <c r="W26" s="4">
        <f t="shared" si="91"/>
        <v>172.58291457286433</v>
      </c>
      <c r="X26" s="4">
        <f t="shared" si="82"/>
        <v>149.42713567839198</v>
      </c>
      <c r="Y26" s="4">
        <f t="shared" si="83"/>
        <v>172.58291457286433</v>
      </c>
      <c r="Z26" s="4">
        <f t="shared" si="92"/>
        <v>177.52763819095478</v>
      </c>
      <c r="AA26" s="4">
        <f t="shared" si="93"/>
        <v>185.2462311557789</v>
      </c>
      <c r="AB26" s="4">
        <f t="shared" si="94"/>
        <v>170.29145728643218</v>
      </c>
      <c r="AC26" s="4">
        <f t="shared" si="95"/>
        <v>178.0100502512563</v>
      </c>
      <c r="AD26" s="4">
        <f t="shared" si="96"/>
        <v>164.8643216080402</v>
      </c>
      <c r="AE26" s="4">
        <f t="shared" si="97"/>
        <v>172.58291457286433</v>
      </c>
      <c r="AF26" s="4">
        <f t="shared" si="98"/>
        <v>159.43718592964825</v>
      </c>
      <c r="AG26" s="4">
        <f t="shared" si="99"/>
        <v>167.15577889447238</v>
      </c>
      <c r="AH26" s="4">
        <f t="shared" si="100"/>
        <v>169.93939393939394</v>
      </c>
      <c r="AI26" s="4">
        <f t="shared" si="101"/>
        <v>177.69696969696969</v>
      </c>
      <c r="AJ26" s="4">
        <f t="shared" si="102"/>
        <v>164.8643216080402</v>
      </c>
      <c r="AK26" s="4">
        <f t="shared" si="103"/>
        <v>172.58291457286433</v>
      </c>
      <c r="AL26" s="4">
        <f t="shared" si="104"/>
        <v>159.84000000000003</v>
      </c>
      <c r="AM26" s="4">
        <f t="shared" si="105"/>
        <v>167.52</v>
      </c>
      <c r="AN26" s="4">
        <f t="shared" si="106"/>
        <v>166.53807106598984</v>
      </c>
      <c r="AO26" s="4">
        <f t="shared" si="107"/>
        <v>174.33502538071065</v>
      </c>
      <c r="AP26" s="4">
        <f t="shared" si="108"/>
        <v>164.8643216080402</v>
      </c>
      <c r="AQ26" s="4">
        <f t="shared" si="109"/>
        <v>172.58291457286433</v>
      </c>
      <c r="AR26" s="4">
        <f t="shared" si="110"/>
        <v>163.22388059701493</v>
      </c>
      <c r="AS26" s="4">
        <f t="shared" si="111"/>
        <v>170.86567164179104</v>
      </c>
      <c r="AT26" s="4">
        <f t="shared" si="84"/>
        <v>158.49275362318841</v>
      </c>
      <c r="AU26" s="4">
        <f t="shared" si="85"/>
        <v>165.91304347826087</v>
      </c>
      <c r="AV26" s="4">
        <f t="shared" si="112"/>
        <v>147.32673267326734</v>
      </c>
      <c r="AW26" s="4">
        <f t="shared" si="113"/>
        <v>158.73267326732673</v>
      </c>
      <c r="AX26" s="4">
        <f t="shared" si="114"/>
        <v>179.26530612244895</v>
      </c>
      <c r="AY26" s="4">
        <f t="shared" si="115"/>
        <v>183.18367346938774</v>
      </c>
      <c r="AZ26" s="14">
        <f t="shared" si="45"/>
        <v>0.82183628198885483</v>
      </c>
      <c r="BA26" s="15">
        <f t="shared" si="46"/>
        <v>82.183628198885486</v>
      </c>
    </row>
    <row r="27" spans="1:53" x14ac:dyDescent="0.2">
      <c r="B27" s="6">
        <v>10</v>
      </c>
      <c r="C27" s="3">
        <f t="shared" si="5"/>
        <v>0.16666666666666666</v>
      </c>
      <c r="D27" s="3">
        <f t="shared" si="6"/>
        <v>0.33333333333333331</v>
      </c>
      <c r="E27" s="3">
        <f t="shared" si="7"/>
        <v>0.5</v>
      </c>
      <c r="F27" s="3">
        <f t="shared" si="81"/>
        <v>1</v>
      </c>
      <c r="G27" s="4">
        <v>0</v>
      </c>
      <c r="H27" s="6">
        <v>20</v>
      </c>
      <c r="I27" s="6">
        <v>35</v>
      </c>
      <c r="J27" s="6">
        <v>50</v>
      </c>
      <c r="K27" s="3">
        <f t="shared" si="8"/>
        <v>8.3333333333333329E-2</v>
      </c>
      <c r="L27" s="3">
        <f t="shared" si="9"/>
        <v>0.125</v>
      </c>
      <c r="M27" s="3">
        <f t="shared" si="10"/>
        <v>0.16666666666666666</v>
      </c>
      <c r="N27" s="3">
        <f t="shared" si="11"/>
        <v>8.3333333333333329E-2</v>
      </c>
      <c r="O27" s="3">
        <f t="shared" si="12"/>
        <v>0.16666666666666666</v>
      </c>
      <c r="P27" s="3">
        <f t="shared" si="13"/>
        <v>0.25</v>
      </c>
      <c r="Q27" s="3">
        <f t="shared" si="14"/>
        <v>0.5</v>
      </c>
      <c r="R27" s="4">
        <f t="shared" si="86"/>
        <v>173.24696356275305</v>
      </c>
      <c r="S27" s="4">
        <f t="shared" si="87"/>
        <v>176.35627530364374</v>
      </c>
      <c r="T27" s="4">
        <f t="shared" si="88"/>
        <v>170.13765182186236</v>
      </c>
      <c r="U27" s="4">
        <f t="shared" si="89"/>
        <v>176.35627530364374</v>
      </c>
      <c r="V27" s="4">
        <f t="shared" si="90"/>
        <v>167.02834008097167</v>
      </c>
      <c r="W27" s="4">
        <f t="shared" si="91"/>
        <v>176.35627530364374</v>
      </c>
      <c r="X27" s="4">
        <f t="shared" si="82"/>
        <v>157.70040485829961</v>
      </c>
      <c r="Y27" s="4">
        <f t="shared" si="83"/>
        <v>176.35627530364374</v>
      </c>
      <c r="Z27" s="4">
        <f t="shared" si="92"/>
        <v>180.34008097165992</v>
      </c>
      <c r="AA27" s="4">
        <f t="shared" si="93"/>
        <v>186.55870445344129</v>
      </c>
      <c r="AB27" s="4">
        <f t="shared" si="94"/>
        <v>174.5101214574899</v>
      </c>
      <c r="AC27" s="4">
        <f t="shared" si="95"/>
        <v>180.72874493927125</v>
      </c>
      <c r="AD27" s="4">
        <f t="shared" si="96"/>
        <v>170.13765182186236</v>
      </c>
      <c r="AE27" s="4">
        <f t="shared" si="97"/>
        <v>176.35627530364374</v>
      </c>
      <c r="AF27" s="4">
        <f t="shared" si="98"/>
        <v>165.76518218623482</v>
      </c>
      <c r="AG27" s="4">
        <f t="shared" si="99"/>
        <v>171.9838056680162</v>
      </c>
      <c r="AH27" s="4">
        <f t="shared" si="100"/>
        <v>174.24390243902437</v>
      </c>
      <c r="AI27" s="4">
        <f t="shared" si="101"/>
        <v>180.48780487804879</v>
      </c>
      <c r="AJ27" s="4">
        <f t="shared" si="102"/>
        <v>170.13765182186236</v>
      </c>
      <c r="AK27" s="4">
        <f t="shared" si="103"/>
        <v>176.35627530364374</v>
      </c>
      <c r="AL27" s="4">
        <f t="shared" si="104"/>
        <v>166.06451612903228</v>
      </c>
      <c r="AM27" s="4">
        <f t="shared" si="105"/>
        <v>172.25806451612905</v>
      </c>
      <c r="AN27" s="4">
        <f t="shared" si="106"/>
        <v>171.5265306122449</v>
      </c>
      <c r="AO27" s="4">
        <f t="shared" si="107"/>
        <v>177.79591836734693</v>
      </c>
      <c r="AP27" s="4">
        <f t="shared" si="108"/>
        <v>170.13765182186236</v>
      </c>
      <c r="AQ27" s="4">
        <f t="shared" si="109"/>
        <v>176.35627530364374</v>
      </c>
      <c r="AR27" s="4">
        <f t="shared" si="110"/>
        <v>168.77108433734941</v>
      </c>
      <c r="AS27" s="4">
        <f t="shared" si="111"/>
        <v>174.93975903614458</v>
      </c>
      <c r="AT27" s="4">
        <f t="shared" si="84"/>
        <v>164.8</v>
      </c>
      <c r="AU27" s="4">
        <f t="shared" si="85"/>
        <v>170.8235294117647</v>
      </c>
      <c r="AV27" s="4">
        <f t="shared" si="112"/>
        <v>155.904</v>
      </c>
      <c r="AW27" s="4">
        <f t="shared" si="113"/>
        <v>165.12</v>
      </c>
      <c r="AX27" s="4">
        <f t="shared" si="114"/>
        <v>181.77049180327867</v>
      </c>
      <c r="AY27" s="4">
        <f t="shared" si="115"/>
        <v>184.91803278688522</v>
      </c>
      <c r="AZ27" s="14">
        <f t="shared" si="45"/>
        <v>0.85769696969696974</v>
      </c>
      <c r="BA27" s="15">
        <f t="shared" si="46"/>
        <v>85.76969696969698</v>
      </c>
    </row>
    <row r="28" spans="1:53" x14ac:dyDescent="0.2">
      <c r="B28" s="6">
        <v>12</v>
      </c>
      <c r="C28" s="3">
        <f t="shared" si="5"/>
        <v>0.16666666666666666</v>
      </c>
      <c r="D28" s="3">
        <f t="shared" si="6"/>
        <v>0.33333333333333331</v>
      </c>
      <c r="E28" s="3">
        <f t="shared" si="7"/>
        <v>0.5</v>
      </c>
      <c r="F28" s="3">
        <f t="shared" si="81"/>
        <v>1</v>
      </c>
      <c r="G28" s="4">
        <v>0</v>
      </c>
      <c r="H28" s="6">
        <v>20</v>
      </c>
      <c r="I28" s="6">
        <v>35</v>
      </c>
      <c r="J28" s="6">
        <v>50</v>
      </c>
      <c r="K28" s="3">
        <f t="shared" si="8"/>
        <v>8.3333333333333329E-2</v>
      </c>
      <c r="L28" s="3">
        <f t="shared" si="9"/>
        <v>0.125</v>
      </c>
      <c r="M28" s="3">
        <f t="shared" si="10"/>
        <v>0.16666666666666666</v>
      </c>
      <c r="N28" s="3">
        <f t="shared" si="11"/>
        <v>8.3333333333333329E-2</v>
      </c>
      <c r="O28" s="3">
        <f t="shared" si="12"/>
        <v>0.16666666666666666</v>
      </c>
      <c r="P28" s="3">
        <f t="shared" si="13"/>
        <v>0.25</v>
      </c>
      <c r="Q28" s="3">
        <f t="shared" si="14"/>
        <v>0.5</v>
      </c>
      <c r="R28" s="4">
        <f t="shared" si="86"/>
        <v>176.29830508474578</v>
      </c>
      <c r="S28" s="4">
        <f t="shared" si="87"/>
        <v>178.90169491525424</v>
      </c>
      <c r="T28" s="4">
        <f t="shared" si="88"/>
        <v>173.69491525423729</v>
      </c>
      <c r="U28" s="4">
        <f t="shared" si="89"/>
        <v>178.90169491525424</v>
      </c>
      <c r="V28" s="4">
        <f t="shared" si="90"/>
        <v>171.09152542372883</v>
      </c>
      <c r="W28" s="4">
        <f t="shared" si="91"/>
        <v>178.90169491525424</v>
      </c>
      <c r="X28" s="4">
        <f t="shared" si="82"/>
        <v>163.28135593220341</v>
      </c>
      <c r="Y28" s="4">
        <f t="shared" si="83"/>
        <v>178.90169491525424</v>
      </c>
      <c r="Z28" s="4">
        <f t="shared" si="92"/>
        <v>182.23728813559322</v>
      </c>
      <c r="AA28" s="4">
        <f t="shared" si="93"/>
        <v>187.44406779661017</v>
      </c>
      <c r="AB28" s="4">
        <f t="shared" si="94"/>
        <v>177.35593220338984</v>
      </c>
      <c r="AC28" s="4">
        <f t="shared" si="95"/>
        <v>182.56271186440679</v>
      </c>
      <c r="AD28" s="4">
        <f t="shared" si="96"/>
        <v>173.69491525423729</v>
      </c>
      <c r="AE28" s="4">
        <f t="shared" si="97"/>
        <v>178.90169491525424</v>
      </c>
      <c r="AF28" s="4">
        <f t="shared" si="98"/>
        <v>170.03389830508476</v>
      </c>
      <c r="AG28" s="4">
        <f t="shared" si="99"/>
        <v>175.24067796610171</v>
      </c>
      <c r="AH28" s="4">
        <f t="shared" si="100"/>
        <v>177.14285714285714</v>
      </c>
      <c r="AI28" s="4">
        <f t="shared" si="101"/>
        <v>182.36734693877551</v>
      </c>
      <c r="AJ28" s="4">
        <f t="shared" si="102"/>
        <v>173.69491525423729</v>
      </c>
      <c r="AK28" s="4">
        <f t="shared" si="103"/>
        <v>178.90169491525424</v>
      </c>
      <c r="AL28" s="4">
        <f t="shared" si="104"/>
        <v>170.27027027027029</v>
      </c>
      <c r="AM28" s="4">
        <f t="shared" si="105"/>
        <v>175.45945945945948</v>
      </c>
      <c r="AN28" s="4">
        <f t="shared" si="106"/>
        <v>174.88054607508531</v>
      </c>
      <c r="AO28" s="4">
        <f t="shared" si="107"/>
        <v>180.12286689419795</v>
      </c>
      <c r="AP28" s="4">
        <f t="shared" si="108"/>
        <v>173.69491525423729</v>
      </c>
      <c r="AQ28" s="4">
        <f t="shared" si="109"/>
        <v>178.90169491525424</v>
      </c>
      <c r="AR28" s="4">
        <f t="shared" si="110"/>
        <v>172.52525252525251</v>
      </c>
      <c r="AS28" s="4">
        <f t="shared" si="111"/>
        <v>177.69696969696969</v>
      </c>
      <c r="AT28" s="4">
        <f t="shared" si="84"/>
        <v>169.1089108910891</v>
      </c>
      <c r="AU28" s="4">
        <f t="shared" si="85"/>
        <v>174.17821782178217</v>
      </c>
      <c r="AV28" s="4">
        <f t="shared" si="112"/>
        <v>161.71812080536913</v>
      </c>
      <c r="AW28" s="4">
        <f t="shared" si="113"/>
        <v>169.4496644295302</v>
      </c>
      <c r="AX28" s="4">
        <f t="shared" si="114"/>
        <v>183.45205479452054</v>
      </c>
      <c r="AY28" s="4">
        <f t="shared" si="115"/>
        <v>186.08219178082189</v>
      </c>
      <c r="AZ28" s="14">
        <f t="shared" si="45"/>
        <v>0.88152798826104739</v>
      </c>
      <c r="BA28" s="15">
        <f t="shared" si="46"/>
        <v>88.152798826104743</v>
      </c>
    </row>
    <row r="29" spans="1:53" x14ac:dyDescent="0.2">
      <c r="B29" s="6">
        <v>14</v>
      </c>
      <c r="C29" s="3">
        <f t="shared" si="5"/>
        <v>0.16666666666666666</v>
      </c>
      <c r="D29" s="3">
        <f t="shared" si="6"/>
        <v>0.33333333333333331</v>
      </c>
      <c r="E29" s="3">
        <f t="shared" si="7"/>
        <v>0.5</v>
      </c>
      <c r="F29" s="3">
        <f t="shared" si="81"/>
        <v>1</v>
      </c>
      <c r="G29" s="4">
        <v>0</v>
      </c>
      <c r="H29" s="6">
        <v>20</v>
      </c>
      <c r="I29" s="6">
        <v>35</v>
      </c>
      <c r="J29" s="6">
        <v>50</v>
      </c>
      <c r="K29" s="3">
        <f t="shared" si="8"/>
        <v>8.3333333333333329E-2</v>
      </c>
      <c r="L29" s="3">
        <f t="shared" si="9"/>
        <v>0.125</v>
      </c>
      <c r="M29" s="3">
        <f t="shared" si="10"/>
        <v>0.16666666666666666</v>
      </c>
      <c r="N29" s="3">
        <f t="shared" si="11"/>
        <v>8.3333333333333329E-2</v>
      </c>
      <c r="O29" s="3">
        <f t="shared" si="12"/>
        <v>0.16666666666666666</v>
      </c>
      <c r="P29" s="3">
        <f t="shared" si="13"/>
        <v>0.25</v>
      </c>
      <c r="Q29" s="3">
        <f t="shared" si="14"/>
        <v>0.5</v>
      </c>
      <c r="R29" s="4">
        <f t="shared" si="86"/>
        <v>178.49562682215745</v>
      </c>
      <c r="S29" s="4">
        <f t="shared" si="87"/>
        <v>180.73469387755102</v>
      </c>
      <c r="T29" s="4">
        <f t="shared" si="88"/>
        <v>176.25655976676384</v>
      </c>
      <c r="U29" s="4">
        <f t="shared" si="89"/>
        <v>180.73469387755102</v>
      </c>
      <c r="V29" s="4">
        <f t="shared" si="90"/>
        <v>174.01749271137027</v>
      </c>
      <c r="W29" s="4">
        <f t="shared" si="91"/>
        <v>180.73469387755102</v>
      </c>
      <c r="X29" s="4">
        <f t="shared" si="82"/>
        <v>167.30029154518951</v>
      </c>
      <c r="Y29" s="4">
        <f t="shared" si="83"/>
        <v>180.73469387755102</v>
      </c>
      <c r="Z29" s="4">
        <f t="shared" si="92"/>
        <v>183.60349854227405</v>
      </c>
      <c r="AA29" s="4">
        <f t="shared" si="93"/>
        <v>188.08163265306123</v>
      </c>
      <c r="AB29" s="4">
        <f t="shared" si="94"/>
        <v>179.40524781341108</v>
      </c>
      <c r="AC29" s="4">
        <f t="shared" si="95"/>
        <v>183.88338192419826</v>
      </c>
      <c r="AD29" s="4">
        <f t="shared" si="96"/>
        <v>176.25655976676384</v>
      </c>
      <c r="AE29" s="4">
        <f t="shared" si="97"/>
        <v>180.73469387755102</v>
      </c>
      <c r="AF29" s="4">
        <f t="shared" si="98"/>
        <v>173.10787172011663</v>
      </c>
      <c r="AG29" s="4">
        <f t="shared" si="99"/>
        <v>177.58600583090379</v>
      </c>
      <c r="AH29" s="4">
        <f t="shared" si="100"/>
        <v>179.2280701754386</v>
      </c>
      <c r="AI29" s="4">
        <f t="shared" si="101"/>
        <v>183.71929824561403</v>
      </c>
      <c r="AJ29" s="4">
        <f t="shared" si="102"/>
        <v>176.25655976676384</v>
      </c>
      <c r="AK29" s="4">
        <f t="shared" si="103"/>
        <v>180.73469387755102</v>
      </c>
      <c r="AL29" s="4">
        <f t="shared" si="104"/>
        <v>173.30232558139537</v>
      </c>
      <c r="AM29" s="4">
        <f t="shared" si="105"/>
        <v>177.76744186046514</v>
      </c>
      <c r="AN29" s="4">
        <f t="shared" si="106"/>
        <v>177.29032258064515</v>
      </c>
      <c r="AO29" s="4">
        <f t="shared" si="107"/>
        <v>181.79472140762462</v>
      </c>
      <c r="AP29" s="4">
        <f t="shared" si="108"/>
        <v>176.25655976676384</v>
      </c>
      <c r="AQ29" s="4">
        <f t="shared" si="109"/>
        <v>180.73469387755102</v>
      </c>
      <c r="AR29" s="4">
        <f t="shared" si="110"/>
        <v>175.23478260869564</v>
      </c>
      <c r="AS29" s="4">
        <f t="shared" si="111"/>
        <v>179.68695652173912</v>
      </c>
      <c r="AT29" s="4">
        <f t="shared" si="84"/>
        <v>172.23931623931625</v>
      </c>
      <c r="AU29" s="4">
        <f t="shared" si="85"/>
        <v>176.61538461538461</v>
      </c>
      <c r="AV29" s="4">
        <f t="shared" si="112"/>
        <v>165.91907514450867</v>
      </c>
      <c r="AW29" s="4">
        <f t="shared" si="113"/>
        <v>172.57803468208093</v>
      </c>
      <c r="AX29" s="4">
        <f t="shared" si="114"/>
        <v>184.65882352941176</v>
      </c>
      <c r="AY29" s="4">
        <f t="shared" si="115"/>
        <v>186.91764705882352</v>
      </c>
      <c r="AZ29" s="14">
        <f t="shared" si="45"/>
        <v>0.8985169079563734</v>
      </c>
      <c r="BA29" s="15">
        <f t="shared" si="46"/>
        <v>89.851690795637339</v>
      </c>
    </row>
    <row r="30" spans="1:53" x14ac:dyDescent="0.2">
      <c r="B30" s="6">
        <v>16</v>
      </c>
      <c r="C30" s="3">
        <f t="shared" si="5"/>
        <v>0.16666666666666666</v>
      </c>
      <c r="D30" s="3">
        <f t="shared" si="6"/>
        <v>0.33333333333333331</v>
      </c>
      <c r="E30" s="3">
        <f t="shared" si="7"/>
        <v>0.5</v>
      </c>
      <c r="F30" s="3">
        <f t="shared" si="81"/>
        <v>1</v>
      </c>
      <c r="G30" s="4">
        <v>0</v>
      </c>
      <c r="H30" s="6">
        <v>20</v>
      </c>
      <c r="I30" s="6">
        <v>35</v>
      </c>
      <c r="J30" s="6">
        <v>50</v>
      </c>
      <c r="K30" s="3">
        <f t="shared" si="8"/>
        <v>8.3333333333333329E-2</v>
      </c>
      <c r="L30" s="3">
        <f t="shared" si="9"/>
        <v>0.125</v>
      </c>
      <c r="M30" s="3">
        <f t="shared" si="10"/>
        <v>0.16666666666666666</v>
      </c>
      <c r="N30" s="3">
        <f t="shared" si="11"/>
        <v>8.3333333333333329E-2</v>
      </c>
      <c r="O30" s="3">
        <f t="shared" si="12"/>
        <v>0.16666666666666666</v>
      </c>
      <c r="P30" s="3">
        <f t="shared" si="13"/>
        <v>0.25</v>
      </c>
      <c r="Q30" s="3">
        <f t="shared" si="14"/>
        <v>0.5</v>
      </c>
      <c r="R30" s="4">
        <f t="shared" si="86"/>
        <v>180.15345268542197</v>
      </c>
      <c r="S30" s="4">
        <f t="shared" si="87"/>
        <v>182.11764705882351</v>
      </c>
      <c r="T30" s="4">
        <f t="shared" si="88"/>
        <v>178.18925831202046</v>
      </c>
      <c r="U30" s="4">
        <f t="shared" si="89"/>
        <v>182.11764705882351</v>
      </c>
      <c r="V30" s="4">
        <f t="shared" si="90"/>
        <v>176.22506393861892</v>
      </c>
      <c r="W30" s="4">
        <f t="shared" si="91"/>
        <v>182.11764705882351</v>
      </c>
      <c r="X30" s="4">
        <f t="shared" si="82"/>
        <v>170.3324808184143</v>
      </c>
      <c r="Y30" s="4">
        <f t="shared" si="83"/>
        <v>182.11764705882351</v>
      </c>
      <c r="Z30" s="4">
        <f t="shared" si="92"/>
        <v>184.63427109974424</v>
      </c>
      <c r="AA30" s="4">
        <f t="shared" si="93"/>
        <v>188.56265984654729</v>
      </c>
      <c r="AB30" s="4">
        <f t="shared" si="94"/>
        <v>180.95140664961636</v>
      </c>
      <c r="AC30" s="4">
        <f t="shared" si="95"/>
        <v>184.87979539641941</v>
      </c>
      <c r="AD30" s="4">
        <f t="shared" si="96"/>
        <v>178.18925831202046</v>
      </c>
      <c r="AE30" s="4">
        <f t="shared" si="97"/>
        <v>182.11764705882351</v>
      </c>
      <c r="AF30" s="4">
        <f t="shared" si="98"/>
        <v>175.42710997442455</v>
      </c>
      <c r="AG30" s="4">
        <f t="shared" si="99"/>
        <v>179.3554987212276</v>
      </c>
      <c r="AH30" s="4">
        <f t="shared" si="100"/>
        <v>180.8</v>
      </c>
      <c r="AI30" s="4">
        <f t="shared" si="101"/>
        <v>184.73846153846154</v>
      </c>
      <c r="AJ30" s="4">
        <f t="shared" si="102"/>
        <v>178.18925831202046</v>
      </c>
      <c r="AK30" s="4">
        <f t="shared" si="103"/>
        <v>182.11764705882351</v>
      </c>
      <c r="AL30" s="4">
        <f t="shared" si="104"/>
        <v>175.59183673469386</v>
      </c>
      <c r="AM30" s="4">
        <f t="shared" si="105"/>
        <v>179.51020408163262</v>
      </c>
      <c r="AN30" s="4">
        <f t="shared" si="106"/>
        <v>179.10539845758356</v>
      </c>
      <c r="AO30" s="4">
        <f t="shared" si="107"/>
        <v>183.0539845758355</v>
      </c>
      <c r="AP30" s="4">
        <f t="shared" si="108"/>
        <v>178.18925831202046</v>
      </c>
      <c r="AQ30" s="4">
        <f t="shared" si="109"/>
        <v>182.11764705882351</v>
      </c>
      <c r="AR30" s="4">
        <f t="shared" si="110"/>
        <v>177.2824427480916</v>
      </c>
      <c r="AS30" s="4">
        <f t="shared" si="111"/>
        <v>181.19083969465649</v>
      </c>
      <c r="AT30" s="4">
        <f t="shared" si="84"/>
        <v>174.61654135338347</v>
      </c>
      <c r="AU30" s="4">
        <f t="shared" si="85"/>
        <v>178.46616541353384</v>
      </c>
      <c r="AV30" s="4">
        <f t="shared" si="112"/>
        <v>169.09644670050761</v>
      </c>
      <c r="AW30" s="4">
        <f t="shared" si="113"/>
        <v>174.9441624365482</v>
      </c>
      <c r="AX30" s="4">
        <f t="shared" si="114"/>
        <v>185.56701030927837</v>
      </c>
      <c r="AY30" s="4">
        <f t="shared" si="115"/>
        <v>187.54639175257734</v>
      </c>
      <c r="AZ30" s="14">
        <f t="shared" si="45"/>
        <v>0.91124196277495761</v>
      </c>
      <c r="BA30" s="15">
        <f t="shared" si="46"/>
        <v>91.124196277495756</v>
      </c>
    </row>
    <row r="31" spans="1:53" x14ac:dyDescent="0.2">
      <c r="B31" s="6">
        <v>18</v>
      </c>
      <c r="C31" s="3">
        <f t="shared" si="5"/>
        <v>0.16666666666666666</v>
      </c>
      <c r="D31" s="3">
        <f t="shared" si="6"/>
        <v>0.33333333333333331</v>
      </c>
      <c r="E31" s="3">
        <f t="shared" si="7"/>
        <v>0.5</v>
      </c>
      <c r="F31" s="3">
        <f t="shared" si="81"/>
        <v>1</v>
      </c>
      <c r="G31" s="4">
        <v>0</v>
      </c>
      <c r="H31" s="6">
        <v>20</v>
      </c>
      <c r="I31" s="6">
        <v>35</v>
      </c>
      <c r="J31" s="6">
        <v>50</v>
      </c>
      <c r="K31" s="3">
        <f t="shared" si="8"/>
        <v>8.3333333333333329E-2</v>
      </c>
      <c r="L31" s="3">
        <f t="shared" si="9"/>
        <v>0.125</v>
      </c>
      <c r="M31" s="3">
        <f t="shared" si="10"/>
        <v>0.16666666666666666</v>
      </c>
      <c r="N31" s="3">
        <f t="shared" si="11"/>
        <v>8.3333333333333329E-2</v>
      </c>
      <c r="O31" s="3">
        <f t="shared" si="12"/>
        <v>0.16666666666666666</v>
      </c>
      <c r="P31" s="3">
        <f t="shared" si="13"/>
        <v>0.25</v>
      </c>
      <c r="Q31" s="3">
        <f t="shared" si="14"/>
        <v>0.5</v>
      </c>
      <c r="R31" s="4">
        <f t="shared" si="86"/>
        <v>181.44874715261957</v>
      </c>
      <c r="S31" s="4">
        <f t="shared" si="87"/>
        <v>183.19817767653757</v>
      </c>
      <c r="T31" s="4">
        <f t="shared" si="88"/>
        <v>179.69931662870158</v>
      </c>
      <c r="U31" s="4">
        <f t="shared" si="89"/>
        <v>183.19817767653757</v>
      </c>
      <c r="V31" s="4">
        <f t="shared" si="90"/>
        <v>177.94988610478359</v>
      </c>
      <c r="W31" s="4">
        <f t="shared" si="91"/>
        <v>183.19817767653757</v>
      </c>
      <c r="X31" s="4">
        <f t="shared" si="82"/>
        <v>172.70159453302961</v>
      </c>
      <c r="Y31" s="4">
        <f t="shared" si="83"/>
        <v>183.19817767653757</v>
      </c>
      <c r="Z31" s="4">
        <f t="shared" si="92"/>
        <v>185.4396355353075</v>
      </c>
      <c r="AA31" s="4">
        <f t="shared" si="93"/>
        <v>188.93849658314349</v>
      </c>
      <c r="AB31" s="4">
        <f t="shared" si="94"/>
        <v>182.15945330296125</v>
      </c>
      <c r="AC31" s="4">
        <f t="shared" si="95"/>
        <v>185.65831435079724</v>
      </c>
      <c r="AD31" s="4">
        <f t="shared" si="96"/>
        <v>179.69931662870158</v>
      </c>
      <c r="AE31" s="4">
        <f t="shared" si="97"/>
        <v>183.19817767653757</v>
      </c>
      <c r="AF31" s="4">
        <f t="shared" si="98"/>
        <v>177.23917995444191</v>
      </c>
      <c r="AG31" s="4">
        <f t="shared" si="99"/>
        <v>180.7380410022779</v>
      </c>
      <c r="AH31" s="4">
        <f t="shared" si="100"/>
        <v>182.027397260274</v>
      </c>
      <c r="AI31" s="4">
        <f t="shared" si="101"/>
        <v>185.53424657534248</v>
      </c>
      <c r="AJ31" s="4">
        <f t="shared" si="102"/>
        <v>179.69931662870158</v>
      </c>
      <c r="AK31" s="4">
        <f t="shared" si="103"/>
        <v>183.19817767653757</v>
      </c>
      <c r="AL31" s="4">
        <f t="shared" si="104"/>
        <v>177.38181818181815</v>
      </c>
      <c r="AM31" s="4">
        <f t="shared" si="105"/>
        <v>180.87272727272725</v>
      </c>
      <c r="AN31" s="4">
        <f t="shared" si="106"/>
        <v>180.52173913043478</v>
      </c>
      <c r="AO31" s="4">
        <f t="shared" si="107"/>
        <v>184.03661327231123</v>
      </c>
      <c r="AP31" s="4">
        <f t="shared" si="108"/>
        <v>179.69931662870158</v>
      </c>
      <c r="AQ31" s="4">
        <f t="shared" si="109"/>
        <v>183.19817767653757</v>
      </c>
      <c r="AR31" s="4">
        <f t="shared" si="110"/>
        <v>178.8843537414966</v>
      </c>
      <c r="AS31" s="4">
        <f t="shared" si="111"/>
        <v>182.36734693877551</v>
      </c>
      <c r="AT31" s="4">
        <f t="shared" si="84"/>
        <v>176.48322147651007</v>
      </c>
      <c r="AU31" s="4">
        <f t="shared" si="85"/>
        <v>179.91946308724832</v>
      </c>
      <c r="AV31" s="4">
        <f t="shared" si="112"/>
        <v>171.58371040723981</v>
      </c>
      <c r="AW31" s="4">
        <f t="shared" si="113"/>
        <v>176.79638009049773</v>
      </c>
      <c r="AX31" s="4">
        <f t="shared" si="114"/>
        <v>186.2752293577982</v>
      </c>
      <c r="AY31" s="4">
        <f t="shared" si="115"/>
        <v>188.03669724770646</v>
      </c>
      <c r="AZ31" s="14">
        <f t="shared" si="45"/>
        <v>0.9211300450349259</v>
      </c>
      <c r="BA31" s="15">
        <f t="shared" si="46"/>
        <v>92.11300450349259</v>
      </c>
    </row>
    <row r="32" spans="1:53" x14ac:dyDescent="0.2">
      <c r="B32" s="6">
        <v>20</v>
      </c>
      <c r="C32" s="3">
        <f t="shared" si="5"/>
        <v>0.16666666666666666</v>
      </c>
      <c r="D32" s="3">
        <f t="shared" si="6"/>
        <v>0.33333333333333331</v>
      </c>
      <c r="E32" s="3">
        <f t="shared" si="7"/>
        <v>0.5</v>
      </c>
      <c r="F32" s="3">
        <f t="shared" si="81"/>
        <v>1</v>
      </c>
      <c r="G32" s="4">
        <v>0</v>
      </c>
      <c r="H32" s="6">
        <v>20</v>
      </c>
      <c r="I32" s="6">
        <v>35</v>
      </c>
      <c r="J32" s="6">
        <v>50</v>
      </c>
      <c r="K32" s="3">
        <f t="shared" si="8"/>
        <v>8.3333333333333329E-2</v>
      </c>
      <c r="L32" s="3">
        <f t="shared" si="9"/>
        <v>0.125</v>
      </c>
      <c r="M32" s="3">
        <f t="shared" si="10"/>
        <v>0.16666666666666666</v>
      </c>
      <c r="N32" s="3">
        <f t="shared" si="11"/>
        <v>8.3333333333333329E-2</v>
      </c>
      <c r="O32" s="3">
        <f t="shared" si="12"/>
        <v>0.16666666666666666</v>
      </c>
      <c r="P32" s="3">
        <f t="shared" si="13"/>
        <v>0.25</v>
      </c>
      <c r="Q32" s="3">
        <f t="shared" si="14"/>
        <v>0.5</v>
      </c>
      <c r="R32" s="4">
        <f t="shared" si="86"/>
        <v>182.48870636550308</v>
      </c>
      <c r="S32" s="4">
        <f t="shared" si="87"/>
        <v>184.06570841889115</v>
      </c>
      <c r="T32" s="4">
        <f t="shared" si="88"/>
        <v>180.91170431211498</v>
      </c>
      <c r="U32" s="4">
        <f t="shared" si="89"/>
        <v>184.06570841889115</v>
      </c>
      <c r="V32" s="4">
        <f t="shared" si="90"/>
        <v>179.33470225872688</v>
      </c>
      <c r="W32" s="4">
        <f t="shared" si="91"/>
        <v>184.06570841889115</v>
      </c>
      <c r="X32" s="4">
        <f t="shared" si="82"/>
        <v>174.60369609856261</v>
      </c>
      <c r="Y32" s="4">
        <f t="shared" si="83"/>
        <v>184.06570841889115</v>
      </c>
      <c r="Z32" s="4">
        <f t="shared" si="92"/>
        <v>186.08624229979466</v>
      </c>
      <c r="AA32" s="4">
        <f t="shared" si="93"/>
        <v>189.24024640657083</v>
      </c>
      <c r="AB32" s="4">
        <f t="shared" si="94"/>
        <v>183.12936344969199</v>
      </c>
      <c r="AC32" s="4">
        <f t="shared" si="95"/>
        <v>186.28336755646816</v>
      </c>
      <c r="AD32" s="4">
        <f t="shared" si="96"/>
        <v>180.91170431211498</v>
      </c>
      <c r="AE32" s="4">
        <f t="shared" si="97"/>
        <v>184.06570841889115</v>
      </c>
      <c r="AF32" s="4">
        <f t="shared" si="98"/>
        <v>178.69404517453799</v>
      </c>
      <c r="AG32" s="4">
        <f t="shared" si="99"/>
        <v>181.84804928131416</v>
      </c>
      <c r="AH32" s="4">
        <f t="shared" si="100"/>
        <v>183.01234567901236</v>
      </c>
      <c r="AI32" s="4">
        <f t="shared" si="101"/>
        <v>186.17283950617283</v>
      </c>
      <c r="AJ32" s="4">
        <f t="shared" si="102"/>
        <v>180.91170431211498</v>
      </c>
      <c r="AK32" s="4">
        <f t="shared" si="103"/>
        <v>184.06570841889115</v>
      </c>
      <c r="AL32" s="4">
        <f t="shared" si="104"/>
        <v>178.81967213114751</v>
      </c>
      <c r="AM32" s="4">
        <f t="shared" si="105"/>
        <v>181.96721311475409</v>
      </c>
      <c r="AN32" s="4">
        <f t="shared" si="106"/>
        <v>181.65773195876289</v>
      </c>
      <c r="AO32" s="4">
        <f t="shared" si="107"/>
        <v>184.82474226804123</v>
      </c>
      <c r="AP32" s="4">
        <f t="shared" si="108"/>
        <v>180.91170431211498</v>
      </c>
      <c r="AQ32" s="4">
        <f t="shared" si="109"/>
        <v>184.06570841889115</v>
      </c>
      <c r="AR32" s="4">
        <f t="shared" si="110"/>
        <v>180.17177914110428</v>
      </c>
      <c r="AS32" s="4">
        <f t="shared" si="111"/>
        <v>183.31288343558282</v>
      </c>
      <c r="AT32" s="4">
        <f t="shared" si="84"/>
        <v>177.9878787878788</v>
      </c>
      <c r="AU32" s="4">
        <f t="shared" si="85"/>
        <v>181.09090909090909</v>
      </c>
      <c r="AV32" s="4">
        <f t="shared" si="112"/>
        <v>173.58367346938775</v>
      </c>
      <c r="AW32" s="4">
        <f t="shared" si="113"/>
        <v>178.28571428571428</v>
      </c>
      <c r="AX32" s="4">
        <f t="shared" si="114"/>
        <v>186.84297520661158</v>
      </c>
      <c r="AY32" s="4">
        <f t="shared" si="115"/>
        <v>188.42975206611573</v>
      </c>
      <c r="AZ32" s="14">
        <f t="shared" si="45"/>
        <v>0.92903505351185045</v>
      </c>
      <c r="BA32" s="15">
        <f t="shared" si="46"/>
        <v>92.903505351185046</v>
      </c>
    </row>
    <row r="33" spans="1:53" x14ac:dyDescent="0.2">
      <c r="B33" s="6">
        <v>24</v>
      </c>
      <c r="C33" s="3">
        <f t="shared" si="5"/>
        <v>0.16666666666666666</v>
      </c>
      <c r="D33" s="3">
        <f t="shared" si="6"/>
        <v>0.33333333333333331</v>
      </c>
      <c r="E33" s="3">
        <f t="shared" si="7"/>
        <v>0.5</v>
      </c>
      <c r="F33" s="3">
        <f t="shared" si="81"/>
        <v>1</v>
      </c>
      <c r="G33" s="4">
        <v>0</v>
      </c>
      <c r="H33" s="6">
        <v>20</v>
      </c>
      <c r="I33" s="6">
        <v>35</v>
      </c>
      <c r="J33" s="6">
        <v>50</v>
      </c>
      <c r="K33" s="3">
        <f t="shared" si="8"/>
        <v>8.3333333333333329E-2</v>
      </c>
      <c r="L33" s="3">
        <f t="shared" si="9"/>
        <v>0.125</v>
      </c>
      <c r="M33" s="3">
        <f t="shared" si="10"/>
        <v>0.16666666666666666</v>
      </c>
      <c r="N33" s="3">
        <f t="shared" si="11"/>
        <v>8.3333333333333329E-2</v>
      </c>
      <c r="O33" s="3">
        <f t="shared" si="12"/>
        <v>0.16666666666666666</v>
      </c>
      <c r="P33" s="3">
        <f t="shared" si="13"/>
        <v>0.25</v>
      </c>
      <c r="Q33" s="3">
        <f t="shared" si="14"/>
        <v>0.5</v>
      </c>
      <c r="R33" s="4">
        <f t="shared" si="86"/>
        <v>184.05488850771869</v>
      </c>
      <c r="S33" s="4">
        <f t="shared" si="87"/>
        <v>185.37221269296739</v>
      </c>
      <c r="T33" s="4">
        <f t="shared" si="88"/>
        <v>182.73756432246998</v>
      </c>
      <c r="U33" s="4">
        <f t="shared" si="89"/>
        <v>185.37221269296739</v>
      </c>
      <c r="V33" s="4">
        <f t="shared" si="90"/>
        <v>181.42024013722127</v>
      </c>
      <c r="W33" s="4">
        <f t="shared" si="91"/>
        <v>185.37221269296739</v>
      </c>
      <c r="X33" s="4">
        <f t="shared" si="82"/>
        <v>177.46826758147512</v>
      </c>
      <c r="Y33" s="4">
        <f t="shared" si="83"/>
        <v>185.37221269296739</v>
      </c>
      <c r="Z33" s="4">
        <f t="shared" si="92"/>
        <v>187.06003430531732</v>
      </c>
      <c r="AA33" s="4">
        <f t="shared" si="93"/>
        <v>189.69468267581473</v>
      </c>
      <c r="AB33" s="4">
        <f t="shared" si="94"/>
        <v>184.59005145797599</v>
      </c>
      <c r="AC33" s="4">
        <f t="shared" si="95"/>
        <v>187.2246998284734</v>
      </c>
      <c r="AD33" s="4">
        <f t="shared" si="96"/>
        <v>182.73756432246998</v>
      </c>
      <c r="AE33" s="4">
        <f t="shared" si="97"/>
        <v>185.37221269296739</v>
      </c>
      <c r="AF33" s="4">
        <f t="shared" si="98"/>
        <v>180.88507718696397</v>
      </c>
      <c r="AG33" s="4">
        <f t="shared" si="99"/>
        <v>183.51972555746138</v>
      </c>
      <c r="AH33" s="4">
        <f t="shared" si="100"/>
        <v>184.49484536082474</v>
      </c>
      <c r="AI33" s="4">
        <f t="shared" si="101"/>
        <v>187.13402061855669</v>
      </c>
      <c r="AJ33" s="4">
        <f t="shared" si="102"/>
        <v>182.73756432246998</v>
      </c>
      <c r="AK33" s="4">
        <f t="shared" si="103"/>
        <v>185.37221269296739</v>
      </c>
      <c r="AL33" s="4">
        <f t="shared" si="104"/>
        <v>180.98630136986299</v>
      </c>
      <c r="AM33" s="4">
        <f t="shared" si="105"/>
        <v>183.61643835616437</v>
      </c>
      <c r="AN33" s="4">
        <f t="shared" si="106"/>
        <v>183.36660929432014</v>
      </c>
      <c r="AO33" s="4">
        <f t="shared" si="107"/>
        <v>186.01032702237524</v>
      </c>
      <c r="AP33" s="4">
        <f t="shared" si="108"/>
        <v>182.73756432246998</v>
      </c>
      <c r="AQ33" s="4">
        <f t="shared" si="109"/>
        <v>185.37221269296739</v>
      </c>
      <c r="AR33" s="4">
        <f t="shared" si="110"/>
        <v>182.11282051282052</v>
      </c>
      <c r="AS33" s="4">
        <f t="shared" si="111"/>
        <v>184.73846153846154</v>
      </c>
      <c r="AT33" s="4">
        <f t="shared" si="84"/>
        <v>180.26395939086294</v>
      </c>
      <c r="AU33" s="4">
        <f t="shared" si="85"/>
        <v>182.86294416243655</v>
      </c>
      <c r="AV33" s="4">
        <f t="shared" si="112"/>
        <v>176.60068259385665</v>
      </c>
      <c r="AW33" s="4">
        <f t="shared" si="113"/>
        <v>180.53242320819112</v>
      </c>
      <c r="AX33" s="4">
        <f t="shared" si="114"/>
        <v>187.69655172413795</v>
      </c>
      <c r="AY33" s="4">
        <f t="shared" si="115"/>
        <v>189.02068965517242</v>
      </c>
      <c r="AZ33" s="14">
        <f t="shared" si="45"/>
        <v>0.94088400117979176</v>
      </c>
      <c r="BA33" s="15">
        <f t="shared" si="46"/>
        <v>94.088400117979177</v>
      </c>
    </row>
    <row r="34" spans="1:53" x14ac:dyDescent="0.2">
      <c r="A34" s="6">
        <v>10</v>
      </c>
      <c r="B34" s="6">
        <v>4</v>
      </c>
      <c r="C34" s="3">
        <f t="shared" si="5"/>
        <v>0.16666666666666666</v>
      </c>
      <c r="D34" s="3">
        <f t="shared" si="6"/>
        <v>0.33333333333333331</v>
      </c>
      <c r="E34" s="3">
        <f t="shared" si="7"/>
        <v>0.5</v>
      </c>
      <c r="F34" s="3">
        <f t="shared" si="81"/>
        <v>1</v>
      </c>
      <c r="G34" s="4">
        <v>0</v>
      </c>
      <c r="H34" s="6">
        <v>20</v>
      </c>
      <c r="I34" s="6">
        <v>35</v>
      </c>
      <c r="J34" s="6">
        <v>50</v>
      </c>
      <c r="K34" s="3">
        <f t="shared" si="8"/>
        <v>8.3333333333333329E-2</v>
      </c>
      <c r="L34" s="3">
        <f t="shared" si="9"/>
        <v>0.125</v>
      </c>
      <c r="M34" s="3">
        <f t="shared" si="10"/>
        <v>0.16666666666666666</v>
      </c>
      <c r="N34" s="3">
        <f t="shared" si="11"/>
        <v>8.3333333333333329E-2</v>
      </c>
      <c r="O34" s="3">
        <f t="shared" si="12"/>
        <v>0.16666666666666666</v>
      </c>
      <c r="P34" s="3">
        <f t="shared" si="13"/>
        <v>0.25</v>
      </c>
      <c r="Q34" s="3">
        <f t="shared" si="14"/>
        <v>0.5</v>
      </c>
      <c r="R34" s="4">
        <f>24*($A$34*($B34-$C34)-($I34*$L34))/($B34+$L34+$O34)</f>
        <v>189.90291262135921</v>
      </c>
      <c r="S34" s="4">
        <f>24*($A$34*$B34-($I34*$L34))/($B34+$L34+$O34)</f>
        <v>199.22330097087377</v>
      </c>
      <c r="T34" s="4">
        <f>24*($A$34*($B34-$D34)-($I34*$L34))/($B34+$L34+$O34)</f>
        <v>180.58252427184465</v>
      </c>
      <c r="U34" s="4">
        <f>24*($A$34*$B34-($I34*$L34))/($B34+$L34+$O34)</f>
        <v>199.22330097087377</v>
      </c>
      <c r="V34" s="4">
        <f>24*($A$34*($B34-$E34)-($I34*$L34))/($B34+$L34+$O34)</f>
        <v>171.26213592233009</v>
      </c>
      <c r="W34" s="4">
        <f>24*($A$34*$B34-($I34*$L34))/($B34+$L34+$O34)</f>
        <v>199.22330097087377</v>
      </c>
      <c r="X34" s="4">
        <f t="shared" ref="X34:X43" si="116">24*($A$34*($B34-$F34)-($I34*$L34))/($B34+$L34+$O34)</f>
        <v>143.30097087378641</v>
      </c>
      <c r="Y34" s="4">
        <f t="shared" ref="Y34:Y43" si="117">24*($A$34*$B34-($I34*$L34))/($B34+$L34+$O34)</f>
        <v>199.22330097087377</v>
      </c>
      <c r="Z34" s="4">
        <f>24*($A$34*($B34-$D34)-($G34*$L34))/($B34+$L34+$O34)</f>
        <v>205.04854368932038</v>
      </c>
      <c r="AA34" s="4">
        <f>24*($A$34*$B34-($G34*$L34))/($B34+$L34+$O34)</f>
        <v>223.6893203883495</v>
      </c>
      <c r="AB34" s="4">
        <f>24*($A$34*($B34-$D34)-($H34*$L34))/($B34+$L34+$O34)</f>
        <v>191.06796116504853</v>
      </c>
      <c r="AC34" s="4">
        <f>24*($A$34*$B34-($H34*$L34))/($B34+$L34+$O34)</f>
        <v>209.70873786407765</v>
      </c>
      <c r="AD34" s="4">
        <f>24*($A$34*($B34-$D34)-($I34*$L34))/($B34+$L34+$O34)</f>
        <v>180.58252427184465</v>
      </c>
      <c r="AE34" s="4">
        <f>24*($A$34*$B34-($I34*$L34))/($B34+$L34+$O34)</f>
        <v>199.22330097087377</v>
      </c>
      <c r="AF34" s="4">
        <f>24*($A$34*($B34-$D34)-($J34*$L34))/($B34+$L34+$O34)</f>
        <v>170.09708737864077</v>
      </c>
      <c r="AG34" s="4">
        <f>24*($A$34*$B34-($J34*$L34))/($B34+$L34+$O34)</f>
        <v>188.73786407766988</v>
      </c>
      <c r="AH34" s="4">
        <f>24*($A$34*($B34-$D34)-($I34*$K34))/($B34+$K34+$O34)</f>
        <v>190.58823529411765</v>
      </c>
      <c r="AI34" s="4">
        <f>24*($A$34*$B34-($I34*$K34))/($B34+$K34+$O34)</f>
        <v>209.41176470588235</v>
      </c>
      <c r="AJ34" s="4">
        <f>24*($A$34*($B34-$D34)-($I34*$L34))/($B34+$L34+$O34)</f>
        <v>180.58252427184465</v>
      </c>
      <c r="AK34" s="4">
        <f>24*($A$34*$B34-($I34*$L34))/($B34+$L34+$O34)</f>
        <v>199.22330097087377</v>
      </c>
      <c r="AL34" s="4">
        <f>24*($A$34*($B34-$D34)-($I34*$M34))/($B34+$M34+$O34)</f>
        <v>170.76923076923075</v>
      </c>
      <c r="AM34" s="4">
        <f>24*($A$34*$B34-($I34*$M34))/($B34+$M34+$O34)</f>
        <v>189.2307692307692</v>
      </c>
      <c r="AN34" s="4">
        <f>24*($A$34*($B34-$D34)-($I34*$L34))/($B34+$L34+$N34)</f>
        <v>184.15841584158417</v>
      </c>
      <c r="AO34" s="4">
        <f>24*($A$34*$B34-($I34*$L34))/($B34+$L34+$N34)</f>
        <v>203.16831683168317</v>
      </c>
      <c r="AP34" s="4">
        <f>24*($A$34*($B34-$D34)-($I34*$L34))/($B34+$L34+$O34)</f>
        <v>180.58252427184465</v>
      </c>
      <c r="AQ34" s="4">
        <f>24*($A$34*$B34-($I34*$L34))/($B34+$L34+$O34)</f>
        <v>199.22330097087377</v>
      </c>
      <c r="AR34" s="4">
        <f>24*($A$34*($B34-$D34)-($I34*$L34))/($B34+$L34+$P34)</f>
        <v>177.14285714285714</v>
      </c>
      <c r="AS34" s="4">
        <f>24*($A$34*$B34-($I34*$L34))/($B34+$L34+$P34)</f>
        <v>195.42857142857142</v>
      </c>
      <c r="AT34" s="4">
        <f t="shared" ref="AT34:AT43" si="118">24*($A$34*($B34-$D34)-($I34*$L34))/($B34+$L34+$Q34)</f>
        <v>167.56756756756758</v>
      </c>
      <c r="AU34" s="4">
        <f t="shared" ref="AU34:AU43" si="119">24*($A$34*$B34-($I34*$L34))/($B34+$L34+$Q34)</f>
        <v>184.86486486486487</v>
      </c>
      <c r="AV34" s="4">
        <f>24*($A$34*($B34-$E34)-($J34*$M34))/($B34+$M34+$P34)</f>
        <v>144.90566037735849</v>
      </c>
      <c r="AW34" s="4">
        <f>24*($A$34*$B34-($J34*$M34))/($B34+$M34+$P34)</f>
        <v>172.0754716981132</v>
      </c>
      <c r="AX34" s="4">
        <f>24*($A$34*($B34-$C34)-($H34*$K34))/($B34+$K34+$N34)</f>
        <v>211.20000000000005</v>
      </c>
      <c r="AY34" s="4">
        <f>24*($A$34*$B34-($H34*$K34))/($B34+$K34+$N34)</f>
        <v>220.80000000000004</v>
      </c>
      <c r="AZ34" s="14">
        <f t="shared" si="45"/>
        <v>0.68610634648370483</v>
      </c>
      <c r="BA34" s="15">
        <f t="shared" si="46"/>
        <v>68.610634648370478</v>
      </c>
    </row>
    <row r="35" spans="1:53" x14ac:dyDescent="0.2">
      <c r="B35" s="6">
        <v>6</v>
      </c>
      <c r="C35" s="3">
        <f t="shared" si="5"/>
        <v>0.16666666666666666</v>
      </c>
      <c r="D35" s="3">
        <f t="shared" si="6"/>
        <v>0.33333333333333331</v>
      </c>
      <c r="E35" s="3">
        <f t="shared" si="7"/>
        <v>0.5</v>
      </c>
      <c r="F35" s="3">
        <f t="shared" si="81"/>
        <v>1</v>
      </c>
      <c r="G35" s="4">
        <v>0</v>
      </c>
      <c r="H35" s="6">
        <v>20</v>
      </c>
      <c r="I35" s="6">
        <v>35</v>
      </c>
      <c r="J35" s="6">
        <v>50</v>
      </c>
      <c r="K35" s="3">
        <f t="shared" si="8"/>
        <v>8.3333333333333329E-2</v>
      </c>
      <c r="L35" s="3">
        <f t="shared" si="9"/>
        <v>0.125</v>
      </c>
      <c r="M35" s="3">
        <f t="shared" si="10"/>
        <v>0.16666666666666666</v>
      </c>
      <c r="N35" s="3">
        <f t="shared" si="11"/>
        <v>8.3333333333333329E-2</v>
      </c>
      <c r="O35" s="3">
        <f t="shared" si="12"/>
        <v>0.16666666666666666</v>
      </c>
      <c r="P35" s="3">
        <f t="shared" si="13"/>
        <v>0.25</v>
      </c>
      <c r="Q35" s="3">
        <f t="shared" si="14"/>
        <v>0.5</v>
      </c>
      <c r="R35" s="4">
        <f t="shared" ref="R35:R43" si="120">24*($A$34*($B35-$C35)-($I35*$L35))/($B35+$L35+$O35)</f>
        <v>205.8278145695364</v>
      </c>
      <c r="S35" s="4">
        <f t="shared" ref="S35:S43" si="121">24*($A$34*$B35-($I35*$L35))/($B35+$L35+$O35)</f>
        <v>212.18543046357615</v>
      </c>
      <c r="T35" s="4">
        <f t="shared" ref="T35:T43" si="122">24*($A$34*($B35-$D35)-($I35*$L35))/($B35+$L35+$O35)</f>
        <v>199.47019867549668</v>
      </c>
      <c r="U35" s="4">
        <f t="shared" ref="U35:U43" si="123">24*($A$34*$B35-($I35*$L35))/($B35+$L35+$O35)</f>
        <v>212.18543046357615</v>
      </c>
      <c r="V35" s="4">
        <f t="shared" ref="V35:V43" si="124">24*($A$34*($B35-$E35)-($I35*$L35))/($B35+$L35+$O35)</f>
        <v>193.11258278145695</v>
      </c>
      <c r="W35" s="4">
        <f t="shared" ref="W35:W43" si="125">24*($A$34*$B35-($I35*$L35))/($B35+$L35+$O35)</f>
        <v>212.18543046357615</v>
      </c>
      <c r="X35" s="4">
        <f t="shared" si="116"/>
        <v>174.03973509933775</v>
      </c>
      <c r="Y35" s="4">
        <f t="shared" si="117"/>
        <v>212.18543046357615</v>
      </c>
      <c r="Z35" s="4">
        <f t="shared" ref="Z35:Z43" si="126">24*($A$34*($B35-$D35)-($G35*$L35))/($B35+$L35+$O35)</f>
        <v>216.15894039735099</v>
      </c>
      <c r="AA35" s="4">
        <f t="shared" ref="AA35:AA43" si="127">24*($A$34*$B35-($G35*$L35))/($B35+$L35+$O35)</f>
        <v>228.87417218543044</v>
      </c>
      <c r="AB35" s="4">
        <f t="shared" ref="AB35:AB43" si="128">24*($A$34*($B35-$D35)-($H35*$L35))/($B35+$L35+$O35)</f>
        <v>206.62251655629137</v>
      </c>
      <c r="AC35" s="4">
        <f t="shared" ref="AC35:AC43" si="129">24*($A$34*$B35-($H35*$L35))/($B35+$L35+$O35)</f>
        <v>219.33774834437085</v>
      </c>
      <c r="AD35" s="4">
        <f t="shared" ref="AD35:AD43" si="130">24*($A$34*($B35-$D35)-($I35*$L35))/($B35+$L35+$O35)</f>
        <v>199.47019867549668</v>
      </c>
      <c r="AE35" s="4">
        <f t="shared" ref="AE35:AE43" si="131">24*($A$34*$B35-($I35*$L35))/($B35+$L35+$O35)</f>
        <v>212.18543046357615</v>
      </c>
      <c r="AF35" s="4">
        <f t="shared" ref="AF35:AF43" si="132">24*($A$34*($B35-$D35)-($J35*$L35))/($B35+$L35+$O35)</f>
        <v>192.31788079470198</v>
      </c>
      <c r="AG35" s="4">
        <f t="shared" ref="AG35:AG43" si="133">24*($A$34*$B35-($J35*$L35))/($B35+$L35+$O35)</f>
        <v>205.03311258278146</v>
      </c>
      <c r="AH35" s="4">
        <f t="shared" ref="AH35:AH43" si="134">24*($A$34*($B35-$D35)-($I35*$K35))/($B35+$K35+$O35)</f>
        <v>206.40000000000003</v>
      </c>
      <c r="AI35" s="4">
        <f t="shared" ref="AI35:AI43" si="135">24*($A$34*$B35-($I35*$K35))/($B35+$K35+$O35)</f>
        <v>219.2</v>
      </c>
      <c r="AJ35" s="4">
        <f t="shared" ref="AJ35:AJ43" si="136">24*($A$34*($B35-$D35)-($I35*$L35))/($B35+$L35+$O35)</f>
        <v>199.47019867549668</v>
      </c>
      <c r="AK35" s="4">
        <f t="shared" ref="AK35:AK43" si="137">24*($A$34*$B35-($I35*$L35))/($B35+$L35+$O35)</f>
        <v>212.18543046357615</v>
      </c>
      <c r="AL35" s="4">
        <f t="shared" ref="AL35:AL43" si="138">24*($A$34*($B35-$D35)-($I35*$M35))/($B35+$M35+$O35)</f>
        <v>192.63157894736841</v>
      </c>
      <c r="AM35" s="4">
        <f t="shared" ref="AM35:AM43" si="139">24*($A$34*$B35-($I35*$M35))/($B35+$M35+$O35)</f>
        <v>205.26315789473682</v>
      </c>
      <c r="AN35" s="4">
        <f t="shared" ref="AN35:AN43" si="140">24*($A$34*($B35-$D35)-($I35*$L35))/($B35+$L35+$N35)</f>
        <v>202.14765100671141</v>
      </c>
      <c r="AO35" s="4">
        <f t="shared" ref="AO35:AO43" si="141">24*($A$34*$B35-($I35*$L35))/($B35+$L35+$N35)</f>
        <v>215.03355704697987</v>
      </c>
      <c r="AP35" s="4">
        <f t="shared" ref="AP35:AP43" si="142">24*($A$34*($B35-$D35)-($I35*$L35))/($B35+$L35+$O35)</f>
        <v>199.47019867549668</v>
      </c>
      <c r="AQ35" s="4">
        <f t="shared" ref="AQ35:AQ43" si="143">24*($A$34*$B35-($I35*$L35))/($B35+$L35+$O35)</f>
        <v>212.18543046357615</v>
      </c>
      <c r="AR35" s="4">
        <f t="shared" ref="AR35:AR43" si="144">24*($A$34*($B35-$D35)-($I35*$L35))/($B35+$L35+$P35)</f>
        <v>196.86274509803923</v>
      </c>
      <c r="AS35" s="4">
        <f t="shared" ref="AS35:AS43" si="145">24*($A$34*$B35-($I35*$L35))/($B35+$L35+$P35)</f>
        <v>209.41176470588235</v>
      </c>
      <c r="AT35" s="4">
        <f t="shared" si="118"/>
        <v>189.43396226415095</v>
      </c>
      <c r="AU35" s="4">
        <f t="shared" si="119"/>
        <v>201.50943396226415</v>
      </c>
      <c r="AV35" s="4">
        <f t="shared" ref="AV35:AV43" si="146">24*($A$34*($B35-$E35)-($J35*$M35))/($B35+$M35+$P35)</f>
        <v>174.54545454545453</v>
      </c>
      <c r="AW35" s="4">
        <f t="shared" ref="AW35:AW43" si="147">24*($A$34*$B35-($J35*$M35))/($B35+$M35+$P35)</f>
        <v>193.24675324675323</v>
      </c>
      <c r="AX35" s="4">
        <f t="shared" ref="AX35:AX43" si="148">24*($A$34*($B35-$C35)-($H35*$K35))/($B35+$K35+$N35)</f>
        <v>220.54054054054058</v>
      </c>
      <c r="AY35" s="4">
        <f t="shared" ref="AY35:AY43" si="149">24*($A$34*$B35-($H35*$K35))/($B35+$K35+$N35)</f>
        <v>227.02702702702706</v>
      </c>
      <c r="AZ35" s="14">
        <f t="shared" si="45"/>
        <v>0.79144385026737951</v>
      </c>
      <c r="BA35" s="15">
        <f t="shared" si="46"/>
        <v>79.14438502673795</v>
      </c>
    </row>
    <row r="36" spans="1:53" x14ac:dyDescent="0.2">
      <c r="B36" s="6">
        <v>8</v>
      </c>
      <c r="C36" s="3">
        <f t="shared" si="5"/>
        <v>0.16666666666666666</v>
      </c>
      <c r="D36" s="3">
        <f t="shared" si="6"/>
        <v>0.33333333333333331</v>
      </c>
      <c r="E36" s="3">
        <f t="shared" si="7"/>
        <v>0.5</v>
      </c>
      <c r="F36" s="3">
        <f t="shared" si="81"/>
        <v>1</v>
      </c>
      <c r="G36" s="4">
        <v>0</v>
      </c>
      <c r="H36" s="6">
        <v>20</v>
      </c>
      <c r="I36" s="6">
        <v>35</v>
      </c>
      <c r="J36" s="6">
        <v>50</v>
      </c>
      <c r="K36" s="3">
        <f t="shared" si="8"/>
        <v>8.3333333333333329E-2</v>
      </c>
      <c r="L36" s="3">
        <f t="shared" si="9"/>
        <v>0.125</v>
      </c>
      <c r="M36" s="3">
        <f t="shared" si="10"/>
        <v>0.16666666666666666</v>
      </c>
      <c r="N36" s="3">
        <f t="shared" si="11"/>
        <v>8.3333333333333329E-2</v>
      </c>
      <c r="O36" s="3">
        <f t="shared" si="12"/>
        <v>0.16666666666666666</v>
      </c>
      <c r="P36" s="3">
        <f t="shared" si="13"/>
        <v>0.25</v>
      </c>
      <c r="Q36" s="3">
        <f t="shared" si="14"/>
        <v>0.5</v>
      </c>
      <c r="R36" s="4">
        <f t="shared" si="120"/>
        <v>214.07035175879398</v>
      </c>
      <c r="S36" s="4">
        <f t="shared" si="121"/>
        <v>218.89447236180905</v>
      </c>
      <c r="T36" s="4">
        <f t="shared" si="122"/>
        <v>209.2462311557789</v>
      </c>
      <c r="U36" s="4">
        <f t="shared" si="123"/>
        <v>218.89447236180905</v>
      </c>
      <c r="V36" s="4">
        <f t="shared" si="124"/>
        <v>204.42211055276383</v>
      </c>
      <c r="W36" s="4">
        <f t="shared" si="125"/>
        <v>218.89447236180905</v>
      </c>
      <c r="X36" s="4">
        <f t="shared" si="116"/>
        <v>189.9497487437186</v>
      </c>
      <c r="Y36" s="4">
        <f t="shared" si="117"/>
        <v>218.89447236180905</v>
      </c>
      <c r="Z36" s="4">
        <f t="shared" si="126"/>
        <v>221.90954773869348</v>
      </c>
      <c r="AA36" s="4">
        <f t="shared" si="127"/>
        <v>231.55778894472363</v>
      </c>
      <c r="AB36" s="4">
        <f t="shared" si="128"/>
        <v>214.67336683417088</v>
      </c>
      <c r="AC36" s="4">
        <f t="shared" si="129"/>
        <v>224.32160804020103</v>
      </c>
      <c r="AD36" s="4">
        <f t="shared" si="130"/>
        <v>209.2462311557789</v>
      </c>
      <c r="AE36" s="4">
        <f t="shared" si="131"/>
        <v>218.89447236180905</v>
      </c>
      <c r="AF36" s="4">
        <f t="shared" si="132"/>
        <v>203.81909547738695</v>
      </c>
      <c r="AG36" s="4">
        <f t="shared" si="133"/>
        <v>213.4673366834171</v>
      </c>
      <c r="AH36" s="4">
        <f t="shared" si="134"/>
        <v>214.54545454545453</v>
      </c>
      <c r="AI36" s="4">
        <f t="shared" si="135"/>
        <v>224.24242424242425</v>
      </c>
      <c r="AJ36" s="4">
        <f t="shared" si="136"/>
        <v>209.2462311557789</v>
      </c>
      <c r="AK36" s="4">
        <f t="shared" si="137"/>
        <v>218.89447236180905</v>
      </c>
      <c r="AL36" s="4">
        <f t="shared" si="138"/>
        <v>204.00000000000006</v>
      </c>
      <c r="AM36" s="4">
        <f t="shared" si="139"/>
        <v>213.60000000000002</v>
      </c>
      <c r="AN36" s="4">
        <f t="shared" si="140"/>
        <v>211.37055837563452</v>
      </c>
      <c r="AO36" s="4">
        <f t="shared" si="141"/>
        <v>221.11675126903552</v>
      </c>
      <c r="AP36" s="4">
        <f t="shared" si="142"/>
        <v>209.2462311557789</v>
      </c>
      <c r="AQ36" s="4">
        <f t="shared" si="143"/>
        <v>218.89447236180905</v>
      </c>
      <c r="AR36" s="4">
        <f t="shared" si="144"/>
        <v>207.16417910447763</v>
      </c>
      <c r="AS36" s="4">
        <f t="shared" si="145"/>
        <v>216.71641791044777</v>
      </c>
      <c r="AT36" s="4">
        <f t="shared" si="118"/>
        <v>201.15942028985506</v>
      </c>
      <c r="AU36" s="4">
        <f t="shared" si="119"/>
        <v>210.43478260869566</v>
      </c>
      <c r="AV36" s="4">
        <f t="shared" si="146"/>
        <v>190.09900990099013</v>
      </c>
      <c r="AW36" s="4">
        <f t="shared" si="147"/>
        <v>204.35643564356437</v>
      </c>
      <c r="AX36" s="4">
        <f t="shared" si="148"/>
        <v>225.30612244897952</v>
      </c>
      <c r="AY36" s="4">
        <f t="shared" si="149"/>
        <v>230.20408163265301</v>
      </c>
      <c r="AZ36" s="14">
        <f t="shared" si="45"/>
        <v>0.84373654756780059</v>
      </c>
      <c r="BA36" s="15">
        <f t="shared" si="46"/>
        <v>84.373654756780056</v>
      </c>
    </row>
    <row r="37" spans="1:53" x14ac:dyDescent="0.2">
      <c r="B37" s="6">
        <v>10</v>
      </c>
      <c r="C37" s="3">
        <f t="shared" si="5"/>
        <v>0.16666666666666666</v>
      </c>
      <c r="D37" s="3">
        <f t="shared" si="6"/>
        <v>0.33333333333333331</v>
      </c>
      <c r="E37" s="3">
        <f t="shared" si="7"/>
        <v>0.5</v>
      </c>
      <c r="F37" s="3">
        <f t="shared" si="81"/>
        <v>1</v>
      </c>
      <c r="G37" s="4">
        <v>0</v>
      </c>
      <c r="H37" s="6">
        <v>20</v>
      </c>
      <c r="I37" s="6">
        <v>35</v>
      </c>
      <c r="J37" s="6">
        <v>50</v>
      </c>
      <c r="K37" s="3">
        <f t="shared" si="8"/>
        <v>8.3333333333333329E-2</v>
      </c>
      <c r="L37" s="3">
        <f t="shared" si="9"/>
        <v>0.125</v>
      </c>
      <c r="M37" s="3">
        <f t="shared" si="10"/>
        <v>0.16666666666666666</v>
      </c>
      <c r="N37" s="3">
        <f t="shared" si="11"/>
        <v>8.3333333333333329E-2</v>
      </c>
      <c r="O37" s="3">
        <f t="shared" si="12"/>
        <v>0.16666666666666666</v>
      </c>
      <c r="P37" s="3">
        <f t="shared" si="13"/>
        <v>0.25</v>
      </c>
      <c r="Q37" s="3">
        <f t="shared" si="14"/>
        <v>0.5</v>
      </c>
      <c r="R37" s="4">
        <f t="shared" si="120"/>
        <v>219.10931174089069</v>
      </c>
      <c r="S37" s="4">
        <f t="shared" si="121"/>
        <v>222.99595141700405</v>
      </c>
      <c r="T37" s="4">
        <f t="shared" si="122"/>
        <v>215.22267206477733</v>
      </c>
      <c r="U37" s="4">
        <f t="shared" si="123"/>
        <v>222.99595141700405</v>
      </c>
      <c r="V37" s="4">
        <f t="shared" si="124"/>
        <v>211.33603238866397</v>
      </c>
      <c r="W37" s="4">
        <f t="shared" si="125"/>
        <v>222.99595141700405</v>
      </c>
      <c r="X37" s="4">
        <f t="shared" si="116"/>
        <v>199.67611336032391</v>
      </c>
      <c r="Y37" s="4">
        <f t="shared" si="117"/>
        <v>222.99595141700405</v>
      </c>
      <c r="Z37" s="4">
        <f t="shared" si="126"/>
        <v>225.42510121457491</v>
      </c>
      <c r="AA37" s="4">
        <f t="shared" si="127"/>
        <v>233.19838056680163</v>
      </c>
      <c r="AB37" s="4">
        <f t="shared" si="128"/>
        <v>219.59514170040487</v>
      </c>
      <c r="AC37" s="4">
        <f t="shared" si="129"/>
        <v>227.36842105263159</v>
      </c>
      <c r="AD37" s="4">
        <f t="shared" si="130"/>
        <v>215.22267206477733</v>
      </c>
      <c r="AE37" s="4">
        <f t="shared" si="131"/>
        <v>222.99595141700405</v>
      </c>
      <c r="AF37" s="4">
        <f t="shared" si="132"/>
        <v>210.85020242914982</v>
      </c>
      <c r="AG37" s="4">
        <f t="shared" si="133"/>
        <v>218.62348178137654</v>
      </c>
      <c r="AH37" s="4">
        <f t="shared" si="134"/>
        <v>219.51219512195118</v>
      </c>
      <c r="AI37" s="4">
        <f t="shared" si="135"/>
        <v>227.3170731707317</v>
      </c>
      <c r="AJ37" s="4">
        <f t="shared" si="136"/>
        <v>215.22267206477733</v>
      </c>
      <c r="AK37" s="4">
        <f t="shared" si="137"/>
        <v>222.99595141700405</v>
      </c>
      <c r="AL37" s="4">
        <f t="shared" si="138"/>
        <v>210.9677419354839</v>
      </c>
      <c r="AM37" s="4">
        <f t="shared" si="139"/>
        <v>218.70967741935488</v>
      </c>
      <c r="AN37" s="4">
        <f t="shared" si="140"/>
        <v>216.97959183673467</v>
      </c>
      <c r="AO37" s="4">
        <f t="shared" si="141"/>
        <v>224.81632653061223</v>
      </c>
      <c r="AP37" s="4">
        <f t="shared" si="142"/>
        <v>215.22267206477733</v>
      </c>
      <c r="AQ37" s="4">
        <f t="shared" si="143"/>
        <v>222.99595141700405</v>
      </c>
      <c r="AR37" s="4">
        <f t="shared" si="144"/>
        <v>213.49397590361446</v>
      </c>
      <c r="AS37" s="4">
        <f t="shared" si="145"/>
        <v>221.20481927710844</v>
      </c>
      <c r="AT37" s="4">
        <f t="shared" si="118"/>
        <v>208.47058823529412</v>
      </c>
      <c r="AU37" s="4">
        <f t="shared" si="119"/>
        <v>216</v>
      </c>
      <c r="AV37" s="4">
        <f t="shared" si="146"/>
        <v>199.68</v>
      </c>
      <c r="AW37" s="4">
        <f t="shared" si="147"/>
        <v>211.20000000000002</v>
      </c>
      <c r="AX37" s="4">
        <f t="shared" si="148"/>
        <v>228.19672131147539</v>
      </c>
      <c r="AY37" s="4">
        <f t="shared" si="149"/>
        <v>232.13114754098359</v>
      </c>
      <c r="AZ37" s="14">
        <f t="shared" si="45"/>
        <v>0.87503448275862084</v>
      </c>
      <c r="BA37" s="15">
        <f t="shared" si="46"/>
        <v>87.503448275862084</v>
      </c>
    </row>
    <row r="38" spans="1:53" x14ac:dyDescent="0.2">
      <c r="B38" s="6">
        <v>12</v>
      </c>
      <c r="C38" s="3">
        <f t="shared" si="5"/>
        <v>0.16666666666666666</v>
      </c>
      <c r="D38" s="3">
        <f t="shared" si="6"/>
        <v>0.33333333333333331</v>
      </c>
      <c r="E38" s="3">
        <f t="shared" si="7"/>
        <v>0.5</v>
      </c>
      <c r="F38" s="3">
        <f t="shared" si="81"/>
        <v>1</v>
      </c>
      <c r="G38" s="4">
        <v>0</v>
      </c>
      <c r="H38" s="6">
        <v>20</v>
      </c>
      <c r="I38" s="6">
        <v>35</v>
      </c>
      <c r="J38" s="6">
        <v>50</v>
      </c>
      <c r="K38" s="3">
        <f t="shared" si="8"/>
        <v>8.3333333333333329E-2</v>
      </c>
      <c r="L38" s="3">
        <f t="shared" si="9"/>
        <v>0.125</v>
      </c>
      <c r="M38" s="3">
        <f t="shared" si="10"/>
        <v>0.16666666666666666</v>
      </c>
      <c r="N38" s="3">
        <f t="shared" si="11"/>
        <v>8.3333333333333329E-2</v>
      </c>
      <c r="O38" s="3">
        <f t="shared" si="12"/>
        <v>0.16666666666666666</v>
      </c>
      <c r="P38" s="3">
        <f t="shared" si="13"/>
        <v>0.25</v>
      </c>
      <c r="Q38" s="3">
        <f t="shared" si="14"/>
        <v>0.5</v>
      </c>
      <c r="R38" s="4">
        <f t="shared" si="120"/>
        <v>222.5084745762712</v>
      </c>
      <c r="S38" s="4">
        <f t="shared" si="121"/>
        <v>225.76271186440678</v>
      </c>
      <c r="T38" s="4">
        <f t="shared" si="122"/>
        <v>219.25423728813561</v>
      </c>
      <c r="U38" s="4">
        <f t="shared" si="123"/>
        <v>225.76271186440678</v>
      </c>
      <c r="V38" s="4">
        <f t="shared" si="124"/>
        <v>216</v>
      </c>
      <c r="W38" s="4">
        <f t="shared" si="125"/>
        <v>225.76271186440678</v>
      </c>
      <c r="X38" s="4">
        <f t="shared" si="116"/>
        <v>206.23728813559322</v>
      </c>
      <c r="Y38" s="4">
        <f t="shared" si="117"/>
        <v>225.76271186440678</v>
      </c>
      <c r="Z38" s="4">
        <f t="shared" si="126"/>
        <v>227.79661016949154</v>
      </c>
      <c r="AA38" s="4">
        <f t="shared" si="127"/>
        <v>234.30508474576271</v>
      </c>
      <c r="AB38" s="4">
        <f t="shared" si="128"/>
        <v>222.91525423728814</v>
      </c>
      <c r="AC38" s="4">
        <f t="shared" si="129"/>
        <v>229.42372881355934</v>
      </c>
      <c r="AD38" s="4">
        <f t="shared" si="130"/>
        <v>219.25423728813561</v>
      </c>
      <c r="AE38" s="4">
        <f t="shared" si="131"/>
        <v>225.76271186440678</v>
      </c>
      <c r="AF38" s="4">
        <f t="shared" si="132"/>
        <v>215.59322033898306</v>
      </c>
      <c r="AG38" s="4">
        <f t="shared" si="133"/>
        <v>222.10169491525426</v>
      </c>
      <c r="AH38" s="4">
        <f t="shared" si="134"/>
        <v>222.85714285714283</v>
      </c>
      <c r="AI38" s="4">
        <f t="shared" si="135"/>
        <v>229.38775510204081</v>
      </c>
      <c r="AJ38" s="4">
        <f t="shared" si="136"/>
        <v>219.25423728813561</v>
      </c>
      <c r="AK38" s="4">
        <f t="shared" si="137"/>
        <v>225.76271186440678</v>
      </c>
      <c r="AL38" s="4">
        <f t="shared" si="138"/>
        <v>215.67567567567571</v>
      </c>
      <c r="AM38" s="4">
        <f t="shared" si="139"/>
        <v>222.16216216216219</v>
      </c>
      <c r="AN38" s="4">
        <f t="shared" si="140"/>
        <v>220.7508532423208</v>
      </c>
      <c r="AO38" s="4">
        <f t="shared" si="141"/>
        <v>227.3037542662116</v>
      </c>
      <c r="AP38" s="4">
        <f t="shared" si="142"/>
        <v>219.25423728813561</v>
      </c>
      <c r="AQ38" s="4">
        <f t="shared" si="143"/>
        <v>225.76271186440678</v>
      </c>
      <c r="AR38" s="4">
        <f t="shared" si="144"/>
        <v>217.77777777777777</v>
      </c>
      <c r="AS38" s="4">
        <f t="shared" si="145"/>
        <v>224.24242424242425</v>
      </c>
      <c r="AT38" s="4">
        <f t="shared" si="118"/>
        <v>213.46534653465346</v>
      </c>
      <c r="AU38" s="4">
        <f t="shared" si="119"/>
        <v>219.80198019801981</v>
      </c>
      <c r="AV38" s="4">
        <f t="shared" si="146"/>
        <v>206.17449664429532</v>
      </c>
      <c r="AW38" s="4">
        <f t="shared" si="147"/>
        <v>215.83892617449666</v>
      </c>
      <c r="AX38" s="4">
        <f t="shared" si="148"/>
        <v>230.13698630136983</v>
      </c>
      <c r="AY38" s="4">
        <f t="shared" si="149"/>
        <v>233.42465753424656</v>
      </c>
      <c r="AZ38" s="14">
        <f t="shared" si="45"/>
        <v>0.89587727708533094</v>
      </c>
      <c r="BA38" s="15">
        <f t="shared" si="46"/>
        <v>89.587727708533095</v>
      </c>
    </row>
    <row r="39" spans="1:53" x14ac:dyDescent="0.2">
      <c r="B39" s="6">
        <v>14</v>
      </c>
      <c r="C39" s="3">
        <f t="shared" si="5"/>
        <v>0.16666666666666666</v>
      </c>
      <c r="D39" s="3">
        <f t="shared" si="6"/>
        <v>0.33333333333333331</v>
      </c>
      <c r="E39" s="3">
        <f t="shared" si="7"/>
        <v>0.5</v>
      </c>
      <c r="F39" s="3">
        <f t="shared" si="81"/>
        <v>1</v>
      </c>
      <c r="G39" s="4">
        <v>0</v>
      </c>
      <c r="H39" s="6">
        <v>20</v>
      </c>
      <c r="I39" s="6">
        <v>35</v>
      </c>
      <c r="J39" s="6">
        <v>50</v>
      </c>
      <c r="K39" s="3">
        <f t="shared" si="8"/>
        <v>8.3333333333333329E-2</v>
      </c>
      <c r="L39" s="3">
        <f t="shared" si="9"/>
        <v>0.125</v>
      </c>
      <c r="M39" s="3">
        <f t="shared" si="10"/>
        <v>0.16666666666666666</v>
      </c>
      <c r="N39" s="3">
        <f t="shared" si="11"/>
        <v>8.3333333333333329E-2</v>
      </c>
      <c r="O39" s="3">
        <f t="shared" si="12"/>
        <v>0.16666666666666666</v>
      </c>
      <c r="P39" s="3">
        <f t="shared" si="13"/>
        <v>0.25</v>
      </c>
      <c r="Q39" s="3">
        <f t="shared" si="14"/>
        <v>0.5</v>
      </c>
      <c r="R39" s="4">
        <f t="shared" si="120"/>
        <v>224.95626822157436</v>
      </c>
      <c r="S39" s="4">
        <f t="shared" si="121"/>
        <v>227.75510204081633</v>
      </c>
      <c r="T39" s="4">
        <f t="shared" si="122"/>
        <v>222.15743440233237</v>
      </c>
      <c r="U39" s="4">
        <f t="shared" si="123"/>
        <v>227.75510204081633</v>
      </c>
      <c r="V39" s="4">
        <f t="shared" si="124"/>
        <v>219.35860058309038</v>
      </c>
      <c r="W39" s="4">
        <f t="shared" si="125"/>
        <v>227.75510204081633</v>
      </c>
      <c r="X39" s="4">
        <f t="shared" si="116"/>
        <v>210.96209912536443</v>
      </c>
      <c r="Y39" s="4">
        <f t="shared" si="117"/>
        <v>227.75510204081633</v>
      </c>
      <c r="Z39" s="4">
        <f t="shared" si="126"/>
        <v>229.50437317784258</v>
      </c>
      <c r="AA39" s="4">
        <f t="shared" si="127"/>
        <v>235.10204081632654</v>
      </c>
      <c r="AB39" s="4">
        <f t="shared" si="128"/>
        <v>225.30612244897961</v>
      </c>
      <c r="AC39" s="4">
        <f t="shared" si="129"/>
        <v>230.90379008746356</v>
      </c>
      <c r="AD39" s="4">
        <f t="shared" si="130"/>
        <v>222.15743440233237</v>
      </c>
      <c r="AE39" s="4">
        <f t="shared" si="131"/>
        <v>227.75510204081633</v>
      </c>
      <c r="AF39" s="4">
        <f t="shared" si="132"/>
        <v>219.00874635568513</v>
      </c>
      <c r="AG39" s="4">
        <f t="shared" si="133"/>
        <v>224.60641399416912</v>
      </c>
      <c r="AH39" s="4">
        <f t="shared" si="134"/>
        <v>225.26315789473685</v>
      </c>
      <c r="AI39" s="4">
        <f t="shared" si="135"/>
        <v>230.87719298245614</v>
      </c>
      <c r="AJ39" s="4">
        <f t="shared" si="136"/>
        <v>222.15743440233237</v>
      </c>
      <c r="AK39" s="4">
        <f t="shared" si="137"/>
        <v>227.75510204081633</v>
      </c>
      <c r="AL39" s="4">
        <f t="shared" si="138"/>
        <v>219.06976744186045</v>
      </c>
      <c r="AM39" s="4">
        <f t="shared" si="139"/>
        <v>224.6511627906977</v>
      </c>
      <c r="AN39" s="4">
        <f t="shared" si="140"/>
        <v>223.46041055718473</v>
      </c>
      <c r="AO39" s="4">
        <f t="shared" si="141"/>
        <v>229.09090909090909</v>
      </c>
      <c r="AP39" s="4">
        <f t="shared" si="142"/>
        <v>222.15743440233237</v>
      </c>
      <c r="AQ39" s="4">
        <f t="shared" si="143"/>
        <v>227.75510204081633</v>
      </c>
      <c r="AR39" s="4">
        <f t="shared" si="144"/>
        <v>220.86956521739131</v>
      </c>
      <c r="AS39" s="4">
        <f t="shared" si="145"/>
        <v>226.43478260869566</v>
      </c>
      <c r="AT39" s="4">
        <f t="shared" si="118"/>
        <v>217.09401709401709</v>
      </c>
      <c r="AU39" s="4">
        <f t="shared" si="119"/>
        <v>222.56410256410257</v>
      </c>
      <c r="AV39" s="4">
        <f t="shared" si="146"/>
        <v>210.8670520231214</v>
      </c>
      <c r="AW39" s="4">
        <f t="shared" si="147"/>
        <v>219.1907514450867</v>
      </c>
      <c r="AX39" s="4">
        <f t="shared" si="148"/>
        <v>231.52941176470588</v>
      </c>
      <c r="AY39" s="4">
        <f t="shared" si="149"/>
        <v>234.35294117647058</v>
      </c>
      <c r="AZ39" s="14">
        <f t="shared" si="45"/>
        <v>0.91075708444945724</v>
      </c>
      <c r="BA39" s="15">
        <f t="shared" si="46"/>
        <v>91.075708444945718</v>
      </c>
    </row>
    <row r="40" spans="1:53" x14ac:dyDescent="0.2">
      <c r="B40" s="6">
        <v>16</v>
      </c>
      <c r="C40" s="3">
        <f t="shared" si="5"/>
        <v>0.16666666666666666</v>
      </c>
      <c r="D40" s="3">
        <f t="shared" si="6"/>
        <v>0.33333333333333331</v>
      </c>
      <c r="E40" s="3">
        <f t="shared" si="7"/>
        <v>0.5</v>
      </c>
      <c r="F40" s="3">
        <f t="shared" si="81"/>
        <v>1</v>
      </c>
      <c r="G40" s="4">
        <v>0</v>
      </c>
      <c r="H40" s="6">
        <v>20</v>
      </c>
      <c r="I40" s="6">
        <v>35</v>
      </c>
      <c r="J40" s="6">
        <v>50</v>
      </c>
      <c r="K40" s="3">
        <f t="shared" si="8"/>
        <v>8.3333333333333329E-2</v>
      </c>
      <c r="L40" s="3">
        <f t="shared" si="9"/>
        <v>0.125</v>
      </c>
      <c r="M40" s="3">
        <f t="shared" si="10"/>
        <v>0.16666666666666666</v>
      </c>
      <c r="N40" s="3">
        <f t="shared" si="11"/>
        <v>8.3333333333333329E-2</v>
      </c>
      <c r="O40" s="3">
        <f t="shared" si="12"/>
        <v>0.16666666666666666</v>
      </c>
      <c r="P40" s="3">
        <f t="shared" si="13"/>
        <v>0.25</v>
      </c>
      <c r="Q40" s="3">
        <f t="shared" si="14"/>
        <v>0.5</v>
      </c>
      <c r="R40" s="4">
        <f t="shared" si="120"/>
        <v>226.80306905370841</v>
      </c>
      <c r="S40" s="4">
        <f t="shared" si="121"/>
        <v>229.25831202046035</v>
      </c>
      <c r="T40" s="4">
        <f t="shared" si="122"/>
        <v>224.3478260869565</v>
      </c>
      <c r="U40" s="4">
        <f t="shared" si="123"/>
        <v>229.25831202046035</v>
      </c>
      <c r="V40" s="4">
        <f t="shared" si="124"/>
        <v>221.89258312020459</v>
      </c>
      <c r="W40" s="4">
        <f t="shared" si="125"/>
        <v>229.25831202046035</v>
      </c>
      <c r="X40" s="4">
        <f t="shared" si="116"/>
        <v>214.52685421994883</v>
      </c>
      <c r="Y40" s="4">
        <f t="shared" si="117"/>
        <v>229.25831202046035</v>
      </c>
      <c r="Z40" s="4">
        <f t="shared" si="126"/>
        <v>230.79283887468029</v>
      </c>
      <c r="AA40" s="4">
        <f t="shared" si="127"/>
        <v>235.70332480818414</v>
      </c>
      <c r="AB40" s="4">
        <f t="shared" si="128"/>
        <v>227.10997442455241</v>
      </c>
      <c r="AC40" s="4">
        <f t="shared" si="129"/>
        <v>232.02046035805625</v>
      </c>
      <c r="AD40" s="4">
        <f t="shared" si="130"/>
        <v>224.3478260869565</v>
      </c>
      <c r="AE40" s="4">
        <f t="shared" si="131"/>
        <v>229.25831202046035</v>
      </c>
      <c r="AF40" s="4">
        <f t="shared" si="132"/>
        <v>221.5856777493606</v>
      </c>
      <c r="AG40" s="4">
        <f t="shared" si="133"/>
        <v>226.49616368286442</v>
      </c>
      <c r="AH40" s="4">
        <f t="shared" si="134"/>
        <v>227.07692307692307</v>
      </c>
      <c r="AI40" s="4">
        <f t="shared" si="135"/>
        <v>232</v>
      </c>
      <c r="AJ40" s="4">
        <f t="shared" si="136"/>
        <v>224.3478260869565</v>
      </c>
      <c r="AK40" s="4">
        <f t="shared" si="137"/>
        <v>229.25831202046035</v>
      </c>
      <c r="AL40" s="4">
        <f t="shared" si="138"/>
        <v>221.63265306122443</v>
      </c>
      <c r="AM40" s="4">
        <f t="shared" si="139"/>
        <v>226.53061224489792</v>
      </c>
      <c r="AN40" s="4">
        <f t="shared" si="140"/>
        <v>225.50128534704371</v>
      </c>
      <c r="AO40" s="4">
        <f t="shared" si="141"/>
        <v>230.43701799485862</v>
      </c>
      <c r="AP40" s="4">
        <f t="shared" si="142"/>
        <v>224.3478260869565</v>
      </c>
      <c r="AQ40" s="4">
        <f t="shared" si="143"/>
        <v>229.25831202046035</v>
      </c>
      <c r="AR40" s="4">
        <f t="shared" si="144"/>
        <v>223.20610687022901</v>
      </c>
      <c r="AS40" s="4">
        <f t="shared" si="145"/>
        <v>228.09160305343511</v>
      </c>
      <c r="AT40" s="4">
        <f t="shared" si="118"/>
        <v>219.84962406015038</v>
      </c>
      <c r="AU40" s="4">
        <f t="shared" si="119"/>
        <v>224.66165413533835</v>
      </c>
      <c r="AV40" s="4">
        <f t="shared" si="146"/>
        <v>214.41624365482232</v>
      </c>
      <c r="AW40" s="4">
        <f t="shared" si="147"/>
        <v>221.72588832487307</v>
      </c>
      <c r="AX40" s="4">
        <f t="shared" si="148"/>
        <v>232.57731958762892</v>
      </c>
      <c r="AY40" s="4">
        <f t="shared" si="149"/>
        <v>235.05154639175262</v>
      </c>
      <c r="AZ40" s="14">
        <f t="shared" si="45"/>
        <v>0.92191381358678015</v>
      </c>
      <c r="BA40" s="15">
        <f t="shared" si="46"/>
        <v>92.191381358678015</v>
      </c>
    </row>
    <row r="41" spans="1:53" x14ac:dyDescent="0.2">
      <c r="B41" s="6">
        <v>18</v>
      </c>
      <c r="C41" s="3">
        <f t="shared" si="5"/>
        <v>0.16666666666666666</v>
      </c>
      <c r="D41" s="3">
        <f t="shared" si="6"/>
        <v>0.33333333333333331</v>
      </c>
      <c r="E41" s="3">
        <f t="shared" si="7"/>
        <v>0.5</v>
      </c>
      <c r="F41" s="3">
        <f t="shared" si="81"/>
        <v>1</v>
      </c>
      <c r="G41" s="4">
        <v>0</v>
      </c>
      <c r="H41" s="6">
        <v>20</v>
      </c>
      <c r="I41" s="6">
        <v>35</v>
      </c>
      <c r="J41" s="6">
        <v>50</v>
      </c>
      <c r="K41" s="3">
        <f t="shared" si="8"/>
        <v>8.3333333333333329E-2</v>
      </c>
      <c r="L41" s="3">
        <f t="shared" si="9"/>
        <v>0.125</v>
      </c>
      <c r="M41" s="3">
        <f t="shared" si="10"/>
        <v>0.16666666666666666</v>
      </c>
      <c r="N41" s="3">
        <f t="shared" si="11"/>
        <v>8.3333333333333329E-2</v>
      </c>
      <c r="O41" s="3">
        <f t="shared" si="12"/>
        <v>0.16666666666666666</v>
      </c>
      <c r="P41" s="3">
        <f t="shared" si="13"/>
        <v>0.25</v>
      </c>
      <c r="Q41" s="3">
        <f t="shared" si="14"/>
        <v>0.5</v>
      </c>
      <c r="R41" s="4">
        <f t="shared" si="120"/>
        <v>228.24601366742596</v>
      </c>
      <c r="S41" s="4">
        <f t="shared" si="121"/>
        <v>230.43280182232346</v>
      </c>
      <c r="T41" s="4">
        <f t="shared" si="122"/>
        <v>226.05922551252846</v>
      </c>
      <c r="U41" s="4">
        <f t="shared" si="123"/>
        <v>230.43280182232346</v>
      </c>
      <c r="V41" s="4">
        <f t="shared" si="124"/>
        <v>223.87243735763096</v>
      </c>
      <c r="W41" s="4">
        <f t="shared" si="125"/>
        <v>230.43280182232346</v>
      </c>
      <c r="X41" s="4">
        <f t="shared" si="116"/>
        <v>217.31207289293849</v>
      </c>
      <c r="Y41" s="4">
        <f t="shared" si="117"/>
        <v>230.43280182232346</v>
      </c>
      <c r="Z41" s="4">
        <f t="shared" si="126"/>
        <v>231.79954441913438</v>
      </c>
      <c r="AA41" s="4">
        <f t="shared" si="127"/>
        <v>236.17312072892938</v>
      </c>
      <c r="AB41" s="4">
        <f t="shared" si="128"/>
        <v>228.51936218678813</v>
      </c>
      <c r="AC41" s="4">
        <f t="shared" si="129"/>
        <v>232.89293849658313</v>
      </c>
      <c r="AD41" s="4">
        <f t="shared" si="130"/>
        <v>226.05922551252846</v>
      </c>
      <c r="AE41" s="4">
        <f t="shared" si="131"/>
        <v>230.43280182232346</v>
      </c>
      <c r="AF41" s="4">
        <f t="shared" si="132"/>
        <v>223.59908883826881</v>
      </c>
      <c r="AG41" s="4">
        <f t="shared" si="133"/>
        <v>227.97266514806375</v>
      </c>
      <c r="AH41" s="4">
        <f t="shared" si="134"/>
        <v>228.49315068493155</v>
      </c>
      <c r="AI41" s="4">
        <f t="shared" si="135"/>
        <v>232.87671232876713</v>
      </c>
      <c r="AJ41" s="4">
        <f t="shared" si="136"/>
        <v>226.05922551252846</v>
      </c>
      <c r="AK41" s="4">
        <f t="shared" si="137"/>
        <v>230.43280182232346</v>
      </c>
      <c r="AL41" s="4">
        <f t="shared" si="138"/>
        <v>223.6363636363636</v>
      </c>
      <c r="AM41" s="4">
        <f t="shared" si="139"/>
        <v>227.99999999999997</v>
      </c>
      <c r="AN41" s="4">
        <f t="shared" si="140"/>
        <v>227.09382151029749</v>
      </c>
      <c r="AO41" s="4">
        <f t="shared" si="141"/>
        <v>231.48741418764303</v>
      </c>
      <c r="AP41" s="4">
        <f t="shared" si="142"/>
        <v>226.05922551252846</v>
      </c>
      <c r="AQ41" s="4">
        <f t="shared" si="143"/>
        <v>230.43280182232346</v>
      </c>
      <c r="AR41" s="4">
        <f t="shared" si="144"/>
        <v>225.03401360544217</v>
      </c>
      <c r="AS41" s="4">
        <f t="shared" si="145"/>
        <v>229.38775510204081</v>
      </c>
      <c r="AT41" s="4">
        <f t="shared" si="118"/>
        <v>222.01342281879195</v>
      </c>
      <c r="AU41" s="4">
        <f t="shared" si="119"/>
        <v>226.30872483221478</v>
      </c>
      <c r="AV41" s="4">
        <f t="shared" si="146"/>
        <v>217.1945701357466</v>
      </c>
      <c r="AW41" s="4">
        <f t="shared" si="147"/>
        <v>223.71040723981898</v>
      </c>
      <c r="AX41" s="4">
        <f t="shared" si="148"/>
        <v>233.39449541284407</v>
      </c>
      <c r="AY41" s="4">
        <f t="shared" si="149"/>
        <v>235.59633027522938</v>
      </c>
      <c r="AZ41" s="14">
        <f t="shared" si="45"/>
        <v>0.93058994279859975</v>
      </c>
      <c r="BA41" s="15">
        <f t="shared" si="46"/>
        <v>93.058994279859974</v>
      </c>
    </row>
    <row r="42" spans="1:53" x14ac:dyDescent="0.2">
      <c r="B42" s="6">
        <v>20</v>
      </c>
      <c r="C42" s="3">
        <f t="shared" si="5"/>
        <v>0.16666666666666666</v>
      </c>
      <c r="D42" s="3">
        <f t="shared" si="6"/>
        <v>0.33333333333333331</v>
      </c>
      <c r="E42" s="3">
        <f t="shared" si="7"/>
        <v>0.5</v>
      </c>
      <c r="F42" s="3">
        <f t="shared" si="81"/>
        <v>1</v>
      </c>
      <c r="G42" s="4">
        <v>0</v>
      </c>
      <c r="H42" s="6">
        <v>20</v>
      </c>
      <c r="I42" s="6">
        <v>35</v>
      </c>
      <c r="J42" s="6">
        <v>50</v>
      </c>
      <c r="K42" s="3">
        <f t="shared" si="8"/>
        <v>8.3333333333333329E-2</v>
      </c>
      <c r="L42" s="3">
        <f t="shared" si="9"/>
        <v>0.125</v>
      </c>
      <c r="M42" s="3">
        <f t="shared" si="10"/>
        <v>0.16666666666666666</v>
      </c>
      <c r="N42" s="3">
        <f t="shared" si="11"/>
        <v>8.3333333333333329E-2</v>
      </c>
      <c r="O42" s="3">
        <f t="shared" si="12"/>
        <v>0.16666666666666666</v>
      </c>
      <c r="P42" s="3">
        <f t="shared" si="13"/>
        <v>0.25</v>
      </c>
      <c r="Q42" s="3">
        <f t="shared" si="14"/>
        <v>0.5</v>
      </c>
      <c r="R42" s="4">
        <f t="shared" si="120"/>
        <v>229.40451745379875</v>
      </c>
      <c r="S42" s="4">
        <f t="shared" si="121"/>
        <v>231.37577002053388</v>
      </c>
      <c r="T42" s="4">
        <f t="shared" si="122"/>
        <v>227.43326488706364</v>
      </c>
      <c r="U42" s="4">
        <f t="shared" si="123"/>
        <v>231.37577002053388</v>
      </c>
      <c r="V42" s="4">
        <f t="shared" si="124"/>
        <v>225.46201232032854</v>
      </c>
      <c r="W42" s="4">
        <f t="shared" si="125"/>
        <v>231.37577002053388</v>
      </c>
      <c r="X42" s="4">
        <f t="shared" si="116"/>
        <v>219.5482546201232</v>
      </c>
      <c r="Y42" s="4">
        <f t="shared" si="117"/>
        <v>231.37577002053388</v>
      </c>
      <c r="Z42" s="4">
        <f t="shared" si="126"/>
        <v>232.6078028747433</v>
      </c>
      <c r="AA42" s="4">
        <f t="shared" si="127"/>
        <v>236.55030800821353</v>
      </c>
      <c r="AB42" s="4">
        <f t="shared" si="128"/>
        <v>229.65092402464063</v>
      </c>
      <c r="AC42" s="4">
        <f t="shared" si="129"/>
        <v>233.59342915811087</v>
      </c>
      <c r="AD42" s="4">
        <f t="shared" si="130"/>
        <v>227.43326488706364</v>
      </c>
      <c r="AE42" s="4">
        <f t="shared" si="131"/>
        <v>231.37577002053388</v>
      </c>
      <c r="AF42" s="4">
        <f t="shared" si="132"/>
        <v>225.21560574948663</v>
      </c>
      <c r="AG42" s="4">
        <f t="shared" si="133"/>
        <v>229.15811088295686</v>
      </c>
      <c r="AH42" s="4">
        <f t="shared" si="134"/>
        <v>229.62962962962968</v>
      </c>
      <c r="AI42" s="4">
        <f t="shared" si="135"/>
        <v>233.58024691358025</v>
      </c>
      <c r="AJ42" s="4">
        <f t="shared" si="136"/>
        <v>227.43326488706364</v>
      </c>
      <c r="AK42" s="4">
        <f t="shared" si="137"/>
        <v>231.37577002053388</v>
      </c>
      <c r="AL42" s="4">
        <f t="shared" si="138"/>
        <v>225.24590163934423</v>
      </c>
      <c r="AM42" s="4">
        <f t="shared" si="139"/>
        <v>229.18032786885243</v>
      </c>
      <c r="AN42" s="4">
        <f t="shared" si="140"/>
        <v>228.37113402061857</v>
      </c>
      <c r="AO42" s="4">
        <f t="shared" si="141"/>
        <v>232.32989690721652</v>
      </c>
      <c r="AP42" s="4">
        <f t="shared" si="142"/>
        <v>227.43326488706364</v>
      </c>
      <c r="AQ42" s="4">
        <f t="shared" si="143"/>
        <v>231.37577002053388</v>
      </c>
      <c r="AR42" s="4">
        <f t="shared" si="144"/>
        <v>226.50306748466258</v>
      </c>
      <c r="AS42" s="4">
        <f t="shared" si="145"/>
        <v>230.42944785276075</v>
      </c>
      <c r="AT42" s="4">
        <f t="shared" si="118"/>
        <v>223.75757575757575</v>
      </c>
      <c r="AU42" s="4">
        <f t="shared" si="119"/>
        <v>227.63636363636363</v>
      </c>
      <c r="AV42" s="4">
        <f t="shared" si="146"/>
        <v>219.42857142857142</v>
      </c>
      <c r="AW42" s="4">
        <f t="shared" si="147"/>
        <v>225.30612244897958</v>
      </c>
      <c r="AX42" s="4">
        <f t="shared" si="148"/>
        <v>234.04958677685954</v>
      </c>
      <c r="AY42" s="4">
        <f t="shared" si="149"/>
        <v>236.0330578512397</v>
      </c>
      <c r="AZ42" s="14">
        <f t="shared" si="45"/>
        <v>0.93753026634382541</v>
      </c>
      <c r="BA42" s="15">
        <f t="shared" si="46"/>
        <v>93.753026634382536</v>
      </c>
    </row>
    <row r="43" spans="1:53" x14ac:dyDescent="0.2">
      <c r="B43" s="6">
        <v>24</v>
      </c>
      <c r="C43" s="3">
        <f t="shared" si="5"/>
        <v>0.16666666666666666</v>
      </c>
      <c r="D43" s="3">
        <f t="shared" si="6"/>
        <v>0.33333333333333331</v>
      </c>
      <c r="E43" s="3">
        <f t="shared" si="7"/>
        <v>0.5</v>
      </c>
      <c r="F43" s="3">
        <f t="shared" si="81"/>
        <v>1</v>
      </c>
      <c r="G43" s="4">
        <v>0</v>
      </c>
      <c r="H43" s="6">
        <v>20</v>
      </c>
      <c r="I43" s="6">
        <v>35</v>
      </c>
      <c r="J43" s="6">
        <v>50</v>
      </c>
      <c r="K43" s="3">
        <f t="shared" si="8"/>
        <v>8.3333333333333329E-2</v>
      </c>
      <c r="L43" s="3">
        <f t="shared" si="9"/>
        <v>0.125</v>
      </c>
      <c r="M43" s="3">
        <f t="shared" si="10"/>
        <v>0.16666666666666666</v>
      </c>
      <c r="N43" s="3">
        <f t="shared" si="11"/>
        <v>8.3333333333333329E-2</v>
      </c>
      <c r="O43" s="3">
        <f t="shared" si="12"/>
        <v>0.16666666666666666</v>
      </c>
      <c r="P43" s="3">
        <f t="shared" si="13"/>
        <v>0.25</v>
      </c>
      <c r="Q43" s="3">
        <f t="shared" si="14"/>
        <v>0.5</v>
      </c>
      <c r="R43" s="4">
        <f t="shared" si="120"/>
        <v>231.1492281303602</v>
      </c>
      <c r="S43" s="4">
        <f t="shared" si="121"/>
        <v>232.79588336192108</v>
      </c>
      <c r="T43" s="4">
        <f t="shared" si="122"/>
        <v>229.50257289879931</v>
      </c>
      <c r="U43" s="4">
        <f t="shared" si="123"/>
        <v>232.79588336192108</v>
      </c>
      <c r="V43" s="4">
        <f t="shared" si="124"/>
        <v>227.8559176672384</v>
      </c>
      <c r="W43" s="4">
        <f t="shared" si="125"/>
        <v>232.79588336192108</v>
      </c>
      <c r="X43" s="4">
        <f t="shared" si="116"/>
        <v>222.91595197255575</v>
      </c>
      <c r="Y43" s="4">
        <f t="shared" si="117"/>
        <v>232.79588336192108</v>
      </c>
      <c r="Z43" s="4">
        <f t="shared" si="126"/>
        <v>233.82504288164665</v>
      </c>
      <c r="AA43" s="4">
        <f t="shared" si="127"/>
        <v>237.11835334476842</v>
      </c>
      <c r="AB43" s="4">
        <f t="shared" si="128"/>
        <v>231.3550600343053</v>
      </c>
      <c r="AC43" s="4">
        <f t="shared" si="129"/>
        <v>234.64837049742709</v>
      </c>
      <c r="AD43" s="4">
        <f t="shared" si="130"/>
        <v>229.50257289879931</v>
      </c>
      <c r="AE43" s="4">
        <f t="shared" si="131"/>
        <v>232.79588336192108</v>
      </c>
      <c r="AF43" s="4">
        <f t="shared" si="132"/>
        <v>227.6500857632933</v>
      </c>
      <c r="AG43" s="4">
        <f t="shared" si="133"/>
        <v>230.94339622641508</v>
      </c>
      <c r="AH43" s="4">
        <f t="shared" si="134"/>
        <v>231.34020618556704</v>
      </c>
      <c r="AI43" s="4">
        <f t="shared" si="135"/>
        <v>234.63917525773195</v>
      </c>
      <c r="AJ43" s="4">
        <f t="shared" si="136"/>
        <v>229.50257289879931</v>
      </c>
      <c r="AK43" s="4">
        <f t="shared" si="137"/>
        <v>232.79588336192108</v>
      </c>
      <c r="AL43" s="4">
        <f t="shared" si="138"/>
        <v>227.67123287671231</v>
      </c>
      <c r="AM43" s="4">
        <f t="shared" si="139"/>
        <v>230.95890410958901</v>
      </c>
      <c r="AN43" s="4">
        <f t="shared" si="140"/>
        <v>230.29259896729778</v>
      </c>
      <c r="AO43" s="4">
        <f t="shared" si="141"/>
        <v>233.59724612736662</v>
      </c>
      <c r="AP43" s="4">
        <f t="shared" si="142"/>
        <v>229.50257289879931</v>
      </c>
      <c r="AQ43" s="4">
        <f t="shared" si="143"/>
        <v>232.79588336192108</v>
      </c>
      <c r="AR43" s="4">
        <f t="shared" si="144"/>
        <v>228.71794871794873</v>
      </c>
      <c r="AS43" s="4">
        <f t="shared" si="145"/>
        <v>232</v>
      </c>
      <c r="AT43" s="4">
        <f t="shared" si="118"/>
        <v>226.39593908629442</v>
      </c>
      <c r="AU43" s="4">
        <f t="shared" si="119"/>
        <v>229.64467005076142</v>
      </c>
      <c r="AV43" s="4">
        <f t="shared" si="146"/>
        <v>222.79863481228668</v>
      </c>
      <c r="AW43" s="4">
        <f t="shared" si="147"/>
        <v>227.71331058020476</v>
      </c>
      <c r="AX43" s="4">
        <f t="shared" si="148"/>
        <v>235.03448275862073</v>
      </c>
      <c r="AY43" s="4">
        <f t="shared" si="149"/>
        <v>236.68965517241381</v>
      </c>
      <c r="AZ43" s="14">
        <f t="shared" si="45"/>
        <v>0.9479402009325576</v>
      </c>
      <c r="BA43" s="15">
        <f t="shared" si="46"/>
        <v>94.794020093255753</v>
      </c>
    </row>
    <row r="44" spans="1:53" x14ac:dyDescent="0.2">
      <c r="A44" s="6">
        <v>12</v>
      </c>
      <c r="B44" s="6">
        <v>4</v>
      </c>
      <c r="C44" s="3">
        <f t="shared" si="5"/>
        <v>0.16666666666666666</v>
      </c>
      <c r="D44" s="3">
        <f t="shared" si="6"/>
        <v>0.33333333333333331</v>
      </c>
      <c r="E44" s="3">
        <f t="shared" si="7"/>
        <v>0.5</v>
      </c>
      <c r="F44" s="3">
        <f t="shared" si="81"/>
        <v>1</v>
      </c>
      <c r="G44" s="4">
        <v>0</v>
      </c>
      <c r="H44" s="6">
        <v>20</v>
      </c>
      <c r="I44" s="6">
        <v>35</v>
      </c>
      <c r="J44" s="6">
        <v>50</v>
      </c>
      <c r="K44" s="3">
        <f t="shared" si="8"/>
        <v>8.3333333333333329E-2</v>
      </c>
      <c r="L44" s="3">
        <f t="shared" si="9"/>
        <v>0.125</v>
      </c>
      <c r="M44" s="3">
        <f t="shared" si="10"/>
        <v>0.16666666666666666</v>
      </c>
      <c r="N44" s="3">
        <f t="shared" si="11"/>
        <v>8.3333333333333329E-2</v>
      </c>
      <c r="O44" s="3">
        <f t="shared" si="12"/>
        <v>0.16666666666666666</v>
      </c>
      <c r="P44" s="3">
        <f t="shared" si="13"/>
        <v>0.25</v>
      </c>
      <c r="Q44" s="3">
        <f t="shared" si="14"/>
        <v>0.5</v>
      </c>
      <c r="R44" s="4">
        <f>24*($A$44*($B44-$C44)-($I44*$L44))/($B44+$L44+$O44)</f>
        <v>232.77669902912621</v>
      </c>
      <c r="S44" s="4">
        <f>24*($A$44*$B44-($I44*$L44))/($B44+$L44+$O44)</f>
        <v>243.96116504854368</v>
      </c>
      <c r="T44" s="4">
        <f>24*($A$44*($B44-$D44)-($I44*$L44))/($B44+$L44+$O44)</f>
        <v>221.59223300970874</v>
      </c>
      <c r="U44" s="4">
        <f>24*($A$44*$B44-($I44*$L44))/($B44+$L44+$O44)</f>
        <v>243.96116504854368</v>
      </c>
      <c r="V44" s="4">
        <f>24*($A$44*($B44-$E44)-($I44*$L44))/($B44+$L44+$O44)</f>
        <v>210.40776699029124</v>
      </c>
      <c r="W44" s="4">
        <f>24*($A$44*$B44-($I44*$L44))/($B44+$L44+$O44)</f>
        <v>243.96116504854368</v>
      </c>
      <c r="X44" s="4">
        <f>24*($A$44*($B44-$F44)-($I44*$L44))/($B44+$L44+$O44)</f>
        <v>176.85436893203882</v>
      </c>
      <c r="Y44" s="4">
        <f>24*($A$44*$B44-($I44*$L44))/($B44+$L44+$O44)</f>
        <v>243.96116504854368</v>
      </c>
      <c r="Z44" s="4">
        <f>24*($A$44*($B44-$D44)-($G44*$L44))/($B44+$L44+$O44)</f>
        <v>246.05825242718444</v>
      </c>
      <c r="AA44" s="4">
        <f>24*($A$44*$B44-($G44*$L44))/($B44+$L44+$O44)</f>
        <v>268.42718446601941</v>
      </c>
      <c r="AB44" s="4">
        <f>24*($A$44*($B44-$D44)-($H44*$L44))/($B44+$L44+$O44)</f>
        <v>232.07766990291262</v>
      </c>
      <c r="AC44" s="4">
        <f>24*($A$44*$B44-($H44*$L44))/($B44+$L44+$O44)</f>
        <v>254.44660194174756</v>
      </c>
      <c r="AD44" s="4">
        <f>24*($A$44*($B44-$D44)-($I44*$L44))/($B44+$L44+$O44)</f>
        <v>221.59223300970874</v>
      </c>
      <c r="AE44" s="4">
        <f>24*($A$44*$B44-($I44*$L44))/($B44+$L44+$O44)</f>
        <v>243.96116504854368</v>
      </c>
      <c r="AF44" s="4">
        <f>24*($A$44*($B44-$D44)-($J44*$L44))/($B44+$L44+$O44)</f>
        <v>211.10679611650485</v>
      </c>
      <c r="AG44" s="4">
        <f>24*($A$44*$B44-($J44*$L44))/($B44+$L44+$O44)</f>
        <v>233.47572815533979</v>
      </c>
      <c r="AH44" s="4">
        <f>24*($A$44*($B44-$D44)-($I44*$K44))/($B44+$K44+$O44)</f>
        <v>232</v>
      </c>
      <c r="AI44" s="4">
        <f>24*($A$44*$B44-($I44*$K44))/($B44+$K44+$O44)</f>
        <v>254.58823529411765</v>
      </c>
      <c r="AJ44" s="4">
        <f>24*($A$44*($B44-$D44)-($I44*$L44))/($B44+$L44+$O44)</f>
        <v>221.59223300970874</v>
      </c>
      <c r="AK44" s="4">
        <f>24*($A$44*$B44-($I44*$L44))/($B44+$L44+$O44)</f>
        <v>243.96116504854368</v>
      </c>
      <c r="AL44" s="4">
        <f>24*($A$44*($B44-$D44)-($I44*$M44))/($B44+$M44+$O44)</f>
        <v>211.38461538461536</v>
      </c>
      <c r="AM44" s="4">
        <f>24*($A$44*$B44-($I44*$M44))/($B44+$M44+$O44)</f>
        <v>233.53846153846152</v>
      </c>
      <c r="AN44" s="4">
        <f>24*($A$44*($B44-$D44)-($I44*$L44))/($B44+$L44+$N44)</f>
        <v>225.980198019802</v>
      </c>
      <c r="AO44" s="4">
        <f>24*($A$44*$B44-($I44*$L44))/($B44+$L44+$N44)</f>
        <v>248.79207920792081</v>
      </c>
      <c r="AP44" s="4">
        <f>24*($A$44*($B44-$D44)-($I44*$L44))/($B44+$L44+$O44)</f>
        <v>221.59223300970874</v>
      </c>
      <c r="AQ44" s="4">
        <f>24*($A$44*$B44-($I44*$L44))/($B44+$L44+$O44)</f>
        <v>243.96116504854368</v>
      </c>
      <c r="AR44" s="4">
        <f>24*($A$44*($B44-$D44)-($I44*$L44))/($B44+$L44+$P44)</f>
        <v>217.37142857142857</v>
      </c>
      <c r="AS44" s="4">
        <f>24*($A$44*$B44-($I44*$L44))/($B44+$L44+$P44)</f>
        <v>239.31428571428572</v>
      </c>
      <c r="AT44" s="4">
        <f>24*($A$44*($B44-$D44)-($I44*$L44))/($B44+$L44+$Q44)</f>
        <v>205.62162162162161</v>
      </c>
      <c r="AU44" s="4">
        <f>24*($A$44*$B44-($I44*$L44))/($B44+$L44+$Q44)</f>
        <v>226.37837837837839</v>
      </c>
      <c r="AV44" s="4">
        <f>24*($A$44*($B44-$E44)-($J44*$M44))/($B44+$M44+$P44)</f>
        <v>182.9433962264151</v>
      </c>
      <c r="AW44" s="4">
        <f>24*($A$44*$B44-($J44*$M44))/($B44+$M44+$P44)</f>
        <v>215.54716981132077</v>
      </c>
      <c r="AX44" s="4">
        <f>24*($A$44*($B44-$C44)-($H44*$K44))/($B44+$K44+$N44)</f>
        <v>255.36000000000004</v>
      </c>
      <c r="AY44" s="4">
        <f>24*($A$44*$B44-($H44*$K44))/($B44+$K44+$N44)</f>
        <v>266.88000000000005</v>
      </c>
      <c r="AZ44" s="14">
        <f t="shared" si="45"/>
        <v>0.71641367569868053</v>
      </c>
      <c r="BA44" s="15">
        <f t="shared" si="46"/>
        <v>71.641367569868052</v>
      </c>
    </row>
    <row r="45" spans="1:53" x14ac:dyDescent="0.2">
      <c r="B45" s="6">
        <v>6</v>
      </c>
      <c r="C45" s="3">
        <f t="shared" si="5"/>
        <v>0.16666666666666666</v>
      </c>
      <c r="D45" s="3">
        <f t="shared" si="6"/>
        <v>0.33333333333333331</v>
      </c>
      <c r="E45" s="3">
        <f t="shared" si="7"/>
        <v>0.5</v>
      </c>
      <c r="F45" s="3">
        <f t="shared" si="81"/>
        <v>1</v>
      </c>
      <c r="G45" s="4">
        <v>0</v>
      </c>
      <c r="H45" s="6">
        <v>20</v>
      </c>
      <c r="I45" s="6">
        <v>35</v>
      </c>
      <c r="J45" s="6">
        <v>50</v>
      </c>
      <c r="K45" s="3">
        <f t="shared" si="8"/>
        <v>8.3333333333333329E-2</v>
      </c>
      <c r="L45" s="3">
        <f t="shared" si="9"/>
        <v>0.125</v>
      </c>
      <c r="M45" s="3">
        <f t="shared" si="10"/>
        <v>0.16666666666666666</v>
      </c>
      <c r="N45" s="3">
        <f t="shared" si="11"/>
        <v>8.3333333333333329E-2</v>
      </c>
      <c r="O45" s="3">
        <f t="shared" si="12"/>
        <v>0.16666666666666666</v>
      </c>
      <c r="P45" s="3">
        <f t="shared" si="13"/>
        <v>0.25</v>
      </c>
      <c r="Q45" s="3">
        <f t="shared" si="14"/>
        <v>0.5</v>
      </c>
      <c r="R45" s="4">
        <f t="shared" ref="R45:R53" si="150">24*($A$44*($B45-$C45)-($I45*$L45))/($B45+$L45+$O45)</f>
        <v>250.33112582781456</v>
      </c>
      <c r="S45" s="4">
        <f t="shared" ref="S45:S53" si="151">24*($A$44*$B45-($I45*$L45))/($B45+$L45+$O45)</f>
        <v>257.96026490066225</v>
      </c>
      <c r="T45" s="4">
        <f t="shared" ref="T45:T53" si="152">24*($A$44*($B45-$D45)-($I45*$L45))/($B45+$L45+$O45)</f>
        <v>242.70198675496687</v>
      </c>
      <c r="U45" s="4">
        <f t="shared" ref="U45:U53" si="153">24*($A$44*$B45-($I45*$L45))/($B45+$L45+$O45)</f>
        <v>257.96026490066225</v>
      </c>
      <c r="V45" s="4">
        <f t="shared" ref="V45:V53" si="154">24*($A$44*($B45-$E45)-($I45*$L45))/($B45+$L45+$O45)</f>
        <v>235.0728476821192</v>
      </c>
      <c r="W45" s="4">
        <f t="shared" ref="W45:W53" si="155">24*($A$44*$B45-($I45*$L45))/($B45+$L45+$O45)</f>
        <v>257.96026490066225</v>
      </c>
      <c r="X45" s="4">
        <f t="shared" ref="X45:X53" si="156">24*($A$44*($B45-$F45)-($I45*$L45))/($B45+$L45+$O45)</f>
        <v>212.18543046357615</v>
      </c>
      <c r="Y45" s="4">
        <f t="shared" ref="Y45:Y53" si="157">24*($A$44*$B45-($I45*$L45))/($B45+$L45+$O45)</f>
        <v>257.96026490066225</v>
      </c>
      <c r="Z45" s="4">
        <f t="shared" ref="Z45:Z53" si="158">24*($A$44*($B45-$D45)-($G45*$L45))/($B45+$L45+$O45)</f>
        <v>259.39072847682115</v>
      </c>
      <c r="AA45" s="4">
        <f t="shared" ref="AA45:AA53" si="159">24*($A$44*$B45-($G45*$L45))/($B45+$L45+$O45)</f>
        <v>274.64900662251654</v>
      </c>
      <c r="AB45" s="4">
        <f t="shared" ref="AB45:AB53" si="160">24*($A$44*($B45-$D45)-($H45*$L45))/($B45+$L45+$O45)</f>
        <v>249.85430463576157</v>
      </c>
      <c r="AC45" s="4">
        <f t="shared" ref="AC45:AC53" si="161">24*($A$44*$B45-($H45*$L45))/($B45+$L45+$O45)</f>
        <v>265.11258278145692</v>
      </c>
      <c r="AD45" s="4">
        <f t="shared" ref="AD45:AD53" si="162">24*($A$44*($B45-$D45)-($I45*$L45))/($B45+$L45+$O45)</f>
        <v>242.70198675496687</v>
      </c>
      <c r="AE45" s="4">
        <f t="shared" ref="AE45:AE53" si="163">24*($A$44*$B45-($I45*$L45))/($B45+$L45+$O45)</f>
        <v>257.96026490066225</v>
      </c>
      <c r="AF45" s="4">
        <f t="shared" ref="AF45:AF53" si="164">24*($A$44*($B45-$D45)-($J45*$L45))/($B45+$L45+$O45)</f>
        <v>235.54966887417217</v>
      </c>
      <c r="AG45" s="4">
        <f t="shared" ref="AG45:AG53" si="165">24*($A$44*$B45-($J45*$L45))/($B45+$L45+$O45)</f>
        <v>250.80794701986753</v>
      </c>
      <c r="AH45" s="4">
        <f t="shared" ref="AH45:AH53" si="166">24*($A$44*($B45-$D45)-($I45*$K45))/($B45+$K45+$O45)</f>
        <v>249.92</v>
      </c>
      <c r="AI45" s="4">
        <f t="shared" ref="AI45:AI53" si="167">24*($A$44*$B45-($I45*$K45))/($B45+$K45+$O45)</f>
        <v>265.27999999999997</v>
      </c>
      <c r="AJ45" s="4">
        <f t="shared" ref="AJ45:AJ53" si="168">24*($A$44*($B45-$D45)-($I45*$L45))/($B45+$L45+$O45)</f>
        <v>242.70198675496687</v>
      </c>
      <c r="AK45" s="4">
        <f t="shared" ref="AK45:AK53" si="169">24*($A$44*$B45-($I45*$L45))/($B45+$L45+$O45)</f>
        <v>257.96026490066225</v>
      </c>
      <c r="AL45" s="4">
        <f t="shared" ref="AL45:AL53" si="170">24*($A$44*($B45-$D45)-($I45*$M45))/($B45+$M45+$O45)</f>
        <v>235.57894736842104</v>
      </c>
      <c r="AM45" s="4">
        <f t="shared" ref="AM45:AM53" si="171">24*($A$44*$B45-($I45*$M45))/($B45+$M45+$O45)</f>
        <v>250.73684210526312</v>
      </c>
      <c r="AN45" s="4">
        <f t="shared" ref="AN45:AN53" si="172">24*($A$44*($B45-$D45)-($I45*$L45))/($B45+$L45+$N45)</f>
        <v>245.95973154362417</v>
      </c>
      <c r="AO45" s="4">
        <f t="shared" ref="AO45:AO53" si="173">24*($A$44*$B45-($I45*$L45))/($B45+$L45+$N45)</f>
        <v>261.42281879194633</v>
      </c>
      <c r="AP45" s="4">
        <f t="shared" ref="AP45:AP53" si="174">24*($A$44*($B45-$D45)-($I45*$L45))/($B45+$L45+$O45)</f>
        <v>242.70198675496687</v>
      </c>
      <c r="AQ45" s="4">
        <f t="shared" ref="AQ45:AQ53" si="175">24*($A$44*$B45-($I45*$L45))/($B45+$L45+$O45)</f>
        <v>257.96026490066225</v>
      </c>
      <c r="AR45" s="4">
        <f t="shared" ref="AR45:AR53" si="176">24*($A$44*($B45-$D45)-($I45*$L45))/($B45+$L45+$P45)</f>
        <v>239.52941176470588</v>
      </c>
      <c r="AS45" s="4">
        <f t="shared" ref="AS45:AS53" si="177">24*($A$44*$B45-($I45*$L45))/($B45+$L45+$P45)</f>
        <v>254.58823529411765</v>
      </c>
      <c r="AT45" s="4">
        <f t="shared" ref="AT45:AT53" si="178">24*($A$44*($B45-$D45)-($I45*$L45))/($B45+$L45+$Q45)</f>
        <v>230.49056603773585</v>
      </c>
      <c r="AU45" s="4">
        <f t="shared" ref="AU45:AU53" si="179">24*($A$44*$B45-($I45*$L45))/($B45+$L45+$Q45)</f>
        <v>244.98113207547169</v>
      </c>
      <c r="AV45" s="4">
        <f t="shared" ref="AV45:AV53" si="180">24*($A$44*($B45-$E45)-($J45*$M45))/($B45+$M45+$P45)</f>
        <v>215.68831168831167</v>
      </c>
      <c r="AW45" s="4">
        <f t="shared" ref="AW45:AW53" si="181">24*($A$44*$B45-($J45*$M45))/($B45+$M45+$P45)</f>
        <v>238.12987012987011</v>
      </c>
      <c r="AX45" s="4">
        <f t="shared" ref="AX45:AX53" si="182">24*($A$44*($B45-$C45)-($H45*$K45))/($B45+$K45+$N45)</f>
        <v>265.94594594594599</v>
      </c>
      <c r="AY45" s="4">
        <f t="shared" ref="AY45:AY53" si="183">24*($A$44*$B45-($H45*$K45))/($B45+$K45+$N45)</f>
        <v>273.72972972972974</v>
      </c>
      <c r="AZ45" s="14">
        <f t="shared" si="45"/>
        <v>0.81102312321824499</v>
      </c>
      <c r="BA45" s="15">
        <f t="shared" si="46"/>
        <v>81.102312321824499</v>
      </c>
    </row>
    <row r="46" spans="1:53" x14ac:dyDescent="0.2">
      <c r="B46" s="6">
        <v>8</v>
      </c>
      <c r="C46" s="3">
        <f t="shared" si="5"/>
        <v>0.16666666666666666</v>
      </c>
      <c r="D46" s="3">
        <f t="shared" si="6"/>
        <v>0.33333333333333331</v>
      </c>
      <c r="E46" s="3">
        <f t="shared" si="7"/>
        <v>0.5</v>
      </c>
      <c r="F46" s="3">
        <f t="shared" si="81"/>
        <v>1</v>
      </c>
      <c r="G46" s="4">
        <v>0</v>
      </c>
      <c r="H46" s="6">
        <v>20</v>
      </c>
      <c r="I46" s="6">
        <v>35</v>
      </c>
      <c r="J46" s="6">
        <v>50</v>
      </c>
      <c r="K46" s="3">
        <f t="shared" si="8"/>
        <v>8.3333333333333329E-2</v>
      </c>
      <c r="L46" s="3">
        <f t="shared" si="9"/>
        <v>0.125</v>
      </c>
      <c r="M46" s="3">
        <f t="shared" si="10"/>
        <v>0.16666666666666666</v>
      </c>
      <c r="N46" s="3">
        <f t="shared" si="11"/>
        <v>8.3333333333333329E-2</v>
      </c>
      <c r="O46" s="3">
        <f t="shared" si="12"/>
        <v>0.16666666666666666</v>
      </c>
      <c r="P46" s="3">
        <f t="shared" si="13"/>
        <v>0.25</v>
      </c>
      <c r="Q46" s="3">
        <f t="shared" si="14"/>
        <v>0.5</v>
      </c>
      <c r="R46" s="4">
        <f t="shared" si="150"/>
        <v>259.4170854271357</v>
      </c>
      <c r="S46" s="4">
        <f t="shared" si="151"/>
        <v>265.2060301507538</v>
      </c>
      <c r="T46" s="4">
        <f t="shared" si="152"/>
        <v>253.6281407035176</v>
      </c>
      <c r="U46" s="4">
        <f t="shared" si="153"/>
        <v>265.2060301507538</v>
      </c>
      <c r="V46" s="4">
        <f t="shared" si="154"/>
        <v>247.83919597989953</v>
      </c>
      <c r="W46" s="4">
        <f t="shared" si="155"/>
        <v>265.2060301507538</v>
      </c>
      <c r="X46" s="4">
        <f t="shared" si="156"/>
        <v>230.47236180904525</v>
      </c>
      <c r="Y46" s="4">
        <f t="shared" si="157"/>
        <v>265.2060301507538</v>
      </c>
      <c r="Z46" s="4">
        <f t="shared" si="158"/>
        <v>266.29145728643221</v>
      </c>
      <c r="AA46" s="4">
        <f t="shared" si="159"/>
        <v>277.86934673366835</v>
      </c>
      <c r="AB46" s="4">
        <f t="shared" si="160"/>
        <v>259.05527638190955</v>
      </c>
      <c r="AC46" s="4">
        <f t="shared" si="161"/>
        <v>270.63316582914575</v>
      </c>
      <c r="AD46" s="4">
        <f t="shared" si="162"/>
        <v>253.6281407035176</v>
      </c>
      <c r="AE46" s="4">
        <f t="shared" si="163"/>
        <v>265.2060301507538</v>
      </c>
      <c r="AF46" s="4">
        <f t="shared" si="164"/>
        <v>248.20100502512565</v>
      </c>
      <c r="AG46" s="4">
        <f t="shared" si="165"/>
        <v>259.77889447236186</v>
      </c>
      <c r="AH46" s="4">
        <f t="shared" si="166"/>
        <v>259.15151515151513</v>
      </c>
      <c r="AI46" s="4">
        <f t="shared" si="167"/>
        <v>270.78787878787881</v>
      </c>
      <c r="AJ46" s="4">
        <f t="shared" si="168"/>
        <v>253.6281407035176</v>
      </c>
      <c r="AK46" s="4">
        <f t="shared" si="169"/>
        <v>265.2060301507538</v>
      </c>
      <c r="AL46" s="4">
        <f t="shared" si="170"/>
        <v>248.16000000000003</v>
      </c>
      <c r="AM46" s="4">
        <f t="shared" si="171"/>
        <v>259.68000000000006</v>
      </c>
      <c r="AN46" s="4">
        <f t="shared" si="172"/>
        <v>256.20304568527916</v>
      </c>
      <c r="AO46" s="4">
        <f t="shared" si="173"/>
        <v>267.89847715736039</v>
      </c>
      <c r="AP46" s="4">
        <f t="shared" si="174"/>
        <v>253.6281407035176</v>
      </c>
      <c r="AQ46" s="4">
        <f t="shared" si="175"/>
        <v>265.2060301507538</v>
      </c>
      <c r="AR46" s="4">
        <f t="shared" si="176"/>
        <v>251.1044776119403</v>
      </c>
      <c r="AS46" s="4">
        <f t="shared" si="177"/>
        <v>262.56716417910445</v>
      </c>
      <c r="AT46" s="4">
        <f t="shared" si="178"/>
        <v>243.82608695652175</v>
      </c>
      <c r="AU46" s="4">
        <f t="shared" si="179"/>
        <v>254.95652173913044</v>
      </c>
      <c r="AV46" s="4">
        <f t="shared" si="180"/>
        <v>232.87128712871288</v>
      </c>
      <c r="AW46" s="4">
        <f t="shared" si="181"/>
        <v>249.980198019802</v>
      </c>
      <c r="AX46" s="4">
        <f t="shared" si="182"/>
        <v>271.34693877551018</v>
      </c>
      <c r="AY46" s="4">
        <f t="shared" si="183"/>
        <v>277.22448979591832</v>
      </c>
      <c r="AZ46" s="14">
        <f t="shared" si="45"/>
        <v>0.85820495406941422</v>
      </c>
      <c r="BA46" s="15">
        <f t="shared" si="46"/>
        <v>85.820495406941419</v>
      </c>
    </row>
    <row r="47" spans="1:53" x14ac:dyDescent="0.2">
      <c r="B47" s="6">
        <v>10</v>
      </c>
      <c r="C47" s="3">
        <f t="shared" si="5"/>
        <v>0.16666666666666666</v>
      </c>
      <c r="D47" s="3">
        <f t="shared" si="6"/>
        <v>0.33333333333333331</v>
      </c>
      <c r="E47" s="3">
        <f t="shared" si="7"/>
        <v>0.5</v>
      </c>
      <c r="F47" s="3">
        <f t="shared" si="81"/>
        <v>1</v>
      </c>
      <c r="G47" s="4">
        <v>0</v>
      </c>
      <c r="H47" s="6">
        <v>20</v>
      </c>
      <c r="I47" s="6">
        <v>35</v>
      </c>
      <c r="J47" s="6">
        <v>50</v>
      </c>
      <c r="K47" s="3">
        <f t="shared" si="8"/>
        <v>8.3333333333333329E-2</v>
      </c>
      <c r="L47" s="3">
        <f t="shared" si="9"/>
        <v>0.125</v>
      </c>
      <c r="M47" s="3">
        <f t="shared" si="10"/>
        <v>0.16666666666666666</v>
      </c>
      <c r="N47" s="3">
        <f t="shared" si="11"/>
        <v>8.3333333333333329E-2</v>
      </c>
      <c r="O47" s="3">
        <f t="shared" si="12"/>
        <v>0.16666666666666666</v>
      </c>
      <c r="P47" s="3">
        <f t="shared" si="13"/>
        <v>0.25</v>
      </c>
      <c r="Q47" s="3">
        <f t="shared" si="14"/>
        <v>0.5</v>
      </c>
      <c r="R47" s="4">
        <f t="shared" si="150"/>
        <v>264.97165991902835</v>
      </c>
      <c r="S47" s="4">
        <f t="shared" si="151"/>
        <v>269.63562753036439</v>
      </c>
      <c r="T47" s="4">
        <f t="shared" si="152"/>
        <v>260.30769230769232</v>
      </c>
      <c r="U47" s="4">
        <f t="shared" si="153"/>
        <v>269.63562753036439</v>
      </c>
      <c r="V47" s="4">
        <f t="shared" si="154"/>
        <v>255.64372469635629</v>
      </c>
      <c r="W47" s="4">
        <f t="shared" si="155"/>
        <v>269.63562753036439</v>
      </c>
      <c r="X47" s="4">
        <f t="shared" si="156"/>
        <v>241.65182186234819</v>
      </c>
      <c r="Y47" s="4">
        <f t="shared" si="157"/>
        <v>269.63562753036439</v>
      </c>
      <c r="Z47" s="4">
        <f t="shared" si="158"/>
        <v>270.5101214574899</v>
      </c>
      <c r="AA47" s="4">
        <f t="shared" si="159"/>
        <v>279.83805668016197</v>
      </c>
      <c r="AB47" s="4">
        <f t="shared" si="160"/>
        <v>264.68016194331983</v>
      </c>
      <c r="AC47" s="4">
        <f t="shared" si="161"/>
        <v>274.0080971659919</v>
      </c>
      <c r="AD47" s="4">
        <f t="shared" si="162"/>
        <v>260.30769230769232</v>
      </c>
      <c r="AE47" s="4">
        <f t="shared" si="163"/>
        <v>269.63562753036439</v>
      </c>
      <c r="AF47" s="4">
        <f t="shared" si="164"/>
        <v>255.93522267206478</v>
      </c>
      <c r="AG47" s="4">
        <f t="shared" si="165"/>
        <v>265.26315789473688</v>
      </c>
      <c r="AH47" s="4">
        <f t="shared" si="166"/>
        <v>264.78048780487802</v>
      </c>
      <c r="AI47" s="4">
        <f t="shared" si="167"/>
        <v>274.14634146341461</v>
      </c>
      <c r="AJ47" s="4">
        <f t="shared" si="168"/>
        <v>260.30769230769232</v>
      </c>
      <c r="AK47" s="4">
        <f t="shared" si="169"/>
        <v>269.63562753036439</v>
      </c>
      <c r="AL47" s="4">
        <f t="shared" si="170"/>
        <v>255.87096774193552</v>
      </c>
      <c r="AM47" s="4">
        <f t="shared" si="171"/>
        <v>265.16129032258067</v>
      </c>
      <c r="AN47" s="4">
        <f t="shared" si="172"/>
        <v>262.43265306122447</v>
      </c>
      <c r="AO47" s="4">
        <f t="shared" si="173"/>
        <v>271.83673469387753</v>
      </c>
      <c r="AP47" s="4">
        <f t="shared" si="174"/>
        <v>260.30769230769232</v>
      </c>
      <c r="AQ47" s="4">
        <f t="shared" si="175"/>
        <v>269.63562753036439</v>
      </c>
      <c r="AR47" s="4">
        <f t="shared" si="176"/>
        <v>258.2168674698795</v>
      </c>
      <c r="AS47" s="4">
        <f t="shared" si="177"/>
        <v>267.46987951807228</v>
      </c>
      <c r="AT47" s="4">
        <f t="shared" si="178"/>
        <v>252.14117647058825</v>
      </c>
      <c r="AU47" s="4">
        <f t="shared" si="179"/>
        <v>261.1764705882353</v>
      </c>
      <c r="AV47" s="4">
        <f t="shared" si="180"/>
        <v>243.45600000000002</v>
      </c>
      <c r="AW47" s="4">
        <f t="shared" si="181"/>
        <v>257.28000000000003</v>
      </c>
      <c r="AX47" s="4">
        <f t="shared" si="182"/>
        <v>274.6229508196721</v>
      </c>
      <c r="AY47" s="4">
        <f t="shared" si="183"/>
        <v>279.34426229508193</v>
      </c>
      <c r="AZ47" s="14">
        <f t="shared" si="45"/>
        <v>0.88651002865329531</v>
      </c>
      <c r="BA47" s="15">
        <f t="shared" si="46"/>
        <v>88.651002865329531</v>
      </c>
    </row>
    <row r="48" spans="1:53" x14ac:dyDescent="0.2">
      <c r="B48" s="6">
        <v>12</v>
      </c>
      <c r="C48" s="3">
        <f t="shared" si="5"/>
        <v>0.16666666666666666</v>
      </c>
      <c r="D48" s="3">
        <f t="shared" si="6"/>
        <v>0.33333333333333331</v>
      </c>
      <c r="E48" s="3">
        <f t="shared" si="7"/>
        <v>0.5</v>
      </c>
      <c r="F48" s="3">
        <f t="shared" si="81"/>
        <v>1</v>
      </c>
      <c r="G48" s="4">
        <v>0</v>
      </c>
      <c r="H48" s="6">
        <v>20</v>
      </c>
      <c r="I48" s="6">
        <v>35</v>
      </c>
      <c r="J48" s="6">
        <v>50</v>
      </c>
      <c r="K48" s="3">
        <f t="shared" si="8"/>
        <v>8.3333333333333329E-2</v>
      </c>
      <c r="L48" s="3">
        <f t="shared" si="9"/>
        <v>0.125</v>
      </c>
      <c r="M48" s="3">
        <f t="shared" si="10"/>
        <v>0.16666666666666666</v>
      </c>
      <c r="N48" s="3">
        <f t="shared" si="11"/>
        <v>8.3333333333333329E-2</v>
      </c>
      <c r="O48" s="3">
        <f t="shared" si="12"/>
        <v>0.16666666666666666</v>
      </c>
      <c r="P48" s="3">
        <f t="shared" si="13"/>
        <v>0.25</v>
      </c>
      <c r="Q48" s="3">
        <f t="shared" si="14"/>
        <v>0.5</v>
      </c>
      <c r="R48" s="4">
        <f t="shared" si="150"/>
        <v>268.71864406779662</v>
      </c>
      <c r="S48" s="4">
        <f t="shared" si="151"/>
        <v>272.62372881355935</v>
      </c>
      <c r="T48" s="4">
        <f t="shared" si="152"/>
        <v>264.81355932203394</v>
      </c>
      <c r="U48" s="4">
        <f t="shared" si="153"/>
        <v>272.62372881355935</v>
      </c>
      <c r="V48" s="4">
        <f t="shared" si="154"/>
        <v>260.9084745762712</v>
      </c>
      <c r="W48" s="4">
        <f t="shared" si="155"/>
        <v>272.62372881355935</v>
      </c>
      <c r="X48" s="4">
        <f t="shared" si="156"/>
        <v>249.19322033898305</v>
      </c>
      <c r="Y48" s="4">
        <f t="shared" si="157"/>
        <v>272.62372881355935</v>
      </c>
      <c r="Z48" s="4">
        <f t="shared" si="158"/>
        <v>273.35593220338984</v>
      </c>
      <c r="AA48" s="4">
        <f t="shared" si="159"/>
        <v>281.16610169491526</v>
      </c>
      <c r="AB48" s="4">
        <f t="shared" si="160"/>
        <v>268.47457627118644</v>
      </c>
      <c r="AC48" s="4">
        <f t="shared" si="161"/>
        <v>276.28474576271185</v>
      </c>
      <c r="AD48" s="4">
        <f t="shared" si="162"/>
        <v>264.81355932203394</v>
      </c>
      <c r="AE48" s="4">
        <f t="shared" si="163"/>
        <v>272.62372881355935</v>
      </c>
      <c r="AF48" s="4">
        <f t="shared" si="164"/>
        <v>261.15254237288138</v>
      </c>
      <c r="AG48" s="4">
        <f t="shared" si="165"/>
        <v>268.9627118644068</v>
      </c>
      <c r="AH48" s="4">
        <f t="shared" si="166"/>
        <v>268.57142857142856</v>
      </c>
      <c r="AI48" s="4">
        <f t="shared" si="167"/>
        <v>276.40816326530614</v>
      </c>
      <c r="AJ48" s="4">
        <f t="shared" si="168"/>
        <v>264.81355932203394</v>
      </c>
      <c r="AK48" s="4">
        <f t="shared" si="169"/>
        <v>272.62372881355935</v>
      </c>
      <c r="AL48" s="4">
        <f t="shared" si="170"/>
        <v>261.08108108108109</v>
      </c>
      <c r="AM48" s="4">
        <f t="shared" si="171"/>
        <v>268.8648648648649</v>
      </c>
      <c r="AN48" s="4">
        <f t="shared" si="172"/>
        <v>266.6211604095563</v>
      </c>
      <c r="AO48" s="4">
        <f t="shared" si="173"/>
        <v>274.48464163822524</v>
      </c>
      <c r="AP48" s="4">
        <f t="shared" si="174"/>
        <v>264.81355932203394</v>
      </c>
      <c r="AQ48" s="4">
        <f t="shared" si="175"/>
        <v>272.62372881355935</v>
      </c>
      <c r="AR48" s="4">
        <f t="shared" si="176"/>
        <v>263.030303030303</v>
      </c>
      <c r="AS48" s="4">
        <f t="shared" si="177"/>
        <v>270.78787878787881</v>
      </c>
      <c r="AT48" s="4">
        <f t="shared" si="178"/>
        <v>257.8217821782178</v>
      </c>
      <c r="AU48" s="4">
        <f t="shared" si="179"/>
        <v>265.42574257425741</v>
      </c>
      <c r="AV48" s="4">
        <f t="shared" si="180"/>
        <v>250.63087248322148</v>
      </c>
      <c r="AW48" s="4">
        <f t="shared" si="181"/>
        <v>262.2281879194631</v>
      </c>
      <c r="AX48" s="4">
        <f t="shared" si="182"/>
        <v>276.82191780821915</v>
      </c>
      <c r="AY48" s="4">
        <f t="shared" si="183"/>
        <v>280.76712328767121</v>
      </c>
      <c r="AZ48" s="14">
        <f t="shared" si="45"/>
        <v>0.9053866632657942</v>
      </c>
      <c r="BA48" s="15">
        <f t="shared" si="46"/>
        <v>90.538666326579417</v>
      </c>
    </row>
    <row r="49" spans="2:53" x14ac:dyDescent="0.2">
      <c r="B49" s="6">
        <v>14</v>
      </c>
      <c r="C49" s="3">
        <f t="shared" si="5"/>
        <v>0.16666666666666666</v>
      </c>
      <c r="D49" s="3">
        <f t="shared" si="6"/>
        <v>0.33333333333333331</v>
      </c>
      <c r="E49" s="3">
        <f t="shared" si="7"/>
        <v>0.5</v>
      </c>
      <c r="F49" s="3">
        <f t="shared" si="81"/>
        <v>1</v>
      </c>
      <c r="G49" s="4">
        <v>0</v>
      </c>
      <c r="H49" s="6">
        <v>20</v>
      </c>
      <c r="I49" s="6">
        <v>35</v>
      </c>
      <c r="J49" s="6">
        <v>50</v>
      </c>
      <c r="K49" s="3">
        <f t="shared" si="8"/>
        <v>8.3333333333333329E-2</v>
      </c>
      <c r="L49" s="3">
        <f t="shared" si="9"/>
        <v>0.125</v>
      </c>
      <c r="M49" s="3">
        <f t="shared" si="10"/>
        <v>0.16666666666666666</v>
      </c>
      <c r="N49" s="3">
        <f t="shared" si="11"/>
        <v>8.3333333333333329E-2</v>
      </c>
      <c r="O49" s="3">
        <f t="shared" si="12"/>
        <v>0.16666666666666666</v>
      </c>
      <c r="P49" s="3">
        <f t="shared" si="13"/>
        <v>0.25</v>
      </c>
      <c r="Q49" s="3">
        <f t="shared" si="14"/>
        <v>0.5</v>
      </c>
      <c r="R49" s="4">
        <f t="shared" si="150"/>
        <v>271.41690962099125</v>
      </c>
      <c r="S49" s="4">
        <f t="shared" si="151"/>
        <v>274.77551020408163</v>
      </c>
      <c r="T49" s="4">
        <f t="shared" si="152"/>
        <v>268.05830903790087</v>
      </c>
      <c r="U49" s="4">
        <f t="shared" si="153"/>
        <v>274.77551020408163</v>
      </c>
      <c r="V49" s="4">
        <f t="shared" si="154"/>
        <v>264.69970845481049</v>
      </c>
      <c r="W49" s="4">
        <f t="shared" si="155"/>
        <v>274.77551020408163</v>
      </c>
      <c r="X49" s="4">
        <f t="shared" si="156"/>
        <v>254.62390670553938</v>
      </c>
      <c r="Y49" s="4">
        <f t="shared" si="157"/>
        <v>274.77551020408163</v>
      </c>
      <c r="Z49" s="4">
        <f t="shared" si="158"/>
        <v>275.40524781341111</v>
      </c>
      <c r="AA49" s="4">
        <f t="shared" si="159"/>
        <v>282.12244897959187</v>
      </c>
      <c r="AB49" s="4">
        <f t="shared" si="160"/>
        <v>271.20699708454811</v>
      </c>
      <c r="AC49" s="4">
        <f t="shared" si="161"/>
        <v>277.92419825072886</v>
      </c>
      <c r="AD49" s="4">
        <f t="shared" si="162"/>
        <v>268.05830903790087</v>
      </c>
      <c r="AE49" s="4">
        <f t="shared" si="163"/>
        <v>274.77551020408163</v>
      </c>
      <c r="AF49" s="4">
        <f t="shared" si="164"/>
        <v>264.90962099125363</v>
      </c>
      <c r="AG49" s="4">
        <f t="shared" si="165"/>
        <v>271.62682215743439</v>
      </c>
      <c r="AH49" s="4">
        <f t="shared" si="166"/>
        <v>271.29824561403507</v>
      </c>
      <c r="AI49" s="4">
        <f t="shared" si="167"/>
        <v>278.03508771929825</v>
      </c>
      <c r="AJ49" s="4">
        <f t="shared" si="168"/>
        <v>268.05830903790087</v>
      </c>
      <c r="AK49" s="4">
        <f t="shared" si="169"/>
        <v>274.77551020408163</v>
      </c>
      <c r="AL49" s="4">
        <f t="shared" si="170"/>
        <v>264.83720930232562</v>
      </c>
      <c r="AM49" s="4">
        <f t="shared" si="171"/>
        <v>271.53488372093028</v>
      </c>
      <c r="AN49" s="4">
        <f t="shared" si="172"/>
        <v>269.63049853372434</v>
      </c>
      <c r="AO49" s="4">
        <f t="shared" si="173"/>
        <v>276.38709677419354</v>
      </c>
      <c r="AP49" s="4">
        <f t="shared" si="174"/>
        <v>268.05830903790087</v>
      </c>
      <c r="AQ49" s="4">
        <f t="shared" si="175"/>
        <v>274.77551020408163</v>
      </c>
      <c r="AR49" s="4">
        <f t="shared" si="176"/>
        <v>266.50434782608698</v>
      </c>
      <c r="AS49" s="4">
        <f t="shared" si="177"/>
        <v>273.18260869565216</v>
      </c>
      <c r="AT49" s="4">
        <f t="shared" si="178"/>
        <v>261.94871794871796</v>
      </c>
      <c r="AU49" s="4">
        <f t="shared" si="179"/>
        <v>268.5128205128205</v>
      </c>
      <c r="AV49" s="4">
        <f t="shared" si="180"/>
        <v>255.81502890173411</v>
      </c>
      <c r="AW49" s="4">
        <f t="shared" si="181"/>
        <v>265.80346820809251</v>
      </c>
      <c r="AX49" s="4">
        <f t="shared" si="182"/>
        <v>278.39999999999998</v>
      </c>
      <c r="AY49" s="4">
        <f t="shared" si="183"/>
        <v>281.78823529411761</v>
      </c>
      <c r="AZ49" s="14">
        <f t="shared" si="45"/>
        <v>0.91887582220450481</v>
      </c>
      <c r="BA49" s="15">
        <f t="shared" si="46"/>
        <v>91.887582220450483</v>
      </c>
    </row>
    <row r="50" spans="2:53" x14ac:dyDescent="0.2">
      <c r="B50" s="6">
        <v>16</v>
      </c>
      <c r="C50" s="3">
        <f t="shared" si="5"/>
        <v>0.16666666666666666</v>
      </c>
      <c r="D50" s="3">
        <f t="shared" si="6"/>
        <v>0.33333333333333331</v>
      </c>
      <c r="E50" s="3">
        <f t="shared" si="7"/>
        <v>0.5</v>
      </c>
      <c r="F50" s="3">
        <f t="shared" si="81"/>
        <v>1</v>
      </c>
      <c r="G50" s="4">
        <v>0</v>
      </c>
      <c r="H50" s="6">
        <v>20</v>
      </c>
      <c r="I50" s="6">
        <v>35</v>
      </c>
      <c r="J50" s="6">
        <v>50</v>
      </c>
      <c r="K50" s="3">
        <f t="shared" si="8"/>
        <v>8.3333333333333329E-2</v>
      </c>
      <c r="L50" s="3">
        <f t="shared" si="9"/>
        <v>0.125</v>
      </c>
      <c r="M50" s="3">
        <f t="shared" si="10"/>
        <v>0.16666666666666666</v>
      </c>
      <c r="N50" s="3">
        <f t="shared" si="11"/>
        <v>8.3333333333333329E-2</v>
      </c>
      <c r="O50" s="3">
        <f t="shared" si="12"/>
        <v>0.16666666666666666</v>
      </c>
      <c r="P50" s="3">
        <f t="shared" si="13"/>
        <v>0.25</v>
      </c>
      <c r="Q50" s="3">
        <f t="shared" si="14"/>
        <v>0.5</v>
      </c>
      <c r="R50" s="4">
        <f t="shared" si="150"/>
        <v>273.45268542199489</v>
      </c>
      <c r="S50" s="4">
        <f t="shared" si="151"/>
        <v>276.39897698209717</v>
      </c>
      <c r="T50" s="4">
        <f t="shared" si="152"/>
        <v>270.50639386189255</v>
      </c>
      <c r="U50" s="4">
        <f t="shared" si="153"/>
        <v>276.39897698209717</v>
      </c>
      <c r="V50" s="4">
        <f t="shared" si="154"/>
        <v>267.56010230179027</v>
      </c>
      <c r="W50" s="4">
        <f t="shared" si="155"/>
        <v>276.39897698209717</v>
      </c>
      <c r="X50" s="4">
        <f t="shared" si="156"/>
        <v>258.72122762148337</v>
      </c>
      <c r="Y50" s="4">
        <f t="shared" si="157"/>
        <v>276.39897698209717</v>
      </c>
      <c r="Z50" s="4">
        <f t="shared" si="158"/>
        <v>276.95140664961633</v>
      </c>
      <c r="AA50" s="4">
        <f t="shared" si="159"/>
        <v>282.84398976982095</v>
      </c>
      <c r="AB50" s="4">
        <f t="shared" si="160"/>
        <v>273.26854219948848</v>
      </c>
      <c r="AC50" s="4">
        <f t="shared" si="161"/>
        <v>279.1611253196931</v>
      </c>
      <c r="AD50" s="4">
        <f t="shared" si="162"/>
        <v>270.50639386189255</v>
      </c>
      <c r="AE50" s="4">
        <f t="shared" si="163"/>
        <v>276.39897698209717</v>
      </c>
      <c r="AF50" s="4">
        <f t="shared" si="164"/>
        <v>267.74424552429667</v>
      </c>
      <c r="AG50" s="4">
        <f t="shared" si="165"/>
        <v>273.63682864450124</v>
      </c>
      <c r="AH50" s="4">
        <f t="shared" si="166"/>
        <v>273.35384615384618</v>
      </c>
      <c r="AI50" s="4">
        <f t="shared" si="167"/>
        <v>279.26153846153846</v>
      </c>
      <c r="AJ50" s="4">
        <f t="shared" si="168"/>
        <v>270.50639386189255</v>
      </c>
      <c r="AK50" s="4">
        <f t="shared" si="169"/>
        <v>276.39897698209717</v>
      </c>
      <c r="AL50" s="4">
        <f t="shared" si="170"/>
        <v>267.67346938775506</v>
      </c>
      <c r="AM50" s="4">
        <f t="shared" si="171"/>
        <v>273.55102040816325</v>
      </c>
      <c r="AN50" s="4">
        <f t="shared" si="172"/>
        <v>271.89717223650388</v>
      </c>
      <c r="AO50" s="4">
        <f t="shared" si="173"/>
        <v>277.82005141388174</v>
      </c>
      <c r="AP50" s="4">
        <f t="shared" si="174"/>
        <v>270.50639386189255</v>
      </c>
      <c r="AQ50" s="4">
        <f t="shared" si="175"/>
        <v>276.39897698209717</v>
      </c>
      <c r="AR50" s="4">
        <f t="shared" si="176"/>
        <v>269.12977099236639</v>
      </c>
      <c r="AS50" s="4">
        <f t="shared" si="177"/>
        <v>274.99236641221376</v>
      </c>
      <c r="AT50" s="4">
        <f t="shared" si="178"/>
        <v>265.08270676691728</v>
      </c>
      <c r="AU50" s="4">
        <f t="shared" si="179"/>
        <v>270.85714285714283</v>
      </c>
      <c r="AV50" s="4">
        <f t="shared" si="180"/>
        <v>259.73604060913704</v>
      </c>
      <c r="AW50" s="4">
        <f t="shared" si="181"/>
        <v>268.50761421319794</v>
      </c>
      <c r="AX50" s="4">
        <f t="shared" si="182"/>
        <v>279.58762886597941</v>
      </c>
      <c r="AY50" s="4">
        <f t="shared" si="183"/>
        <v>282.55670103092785</v>
      </c>
      <c r="AZ50" s="14">
        <f t="shared" si="45"/>
        <v>0.92899690040878646</v>
      </c>
      <c r="BA50" s="15">
        <f t="shared" si="46"/>
        <v>92.899690040878653</v>
      </c>
    </row>
    <row r="51" spans="2:53" x14ac:dyDescent="0.2">
      <c r="B51" s="6">
        <v>18</v>
      </c>
      <c r="C51" s="3">
        <f t="shared" si="5"/>
        <v>0.16666666666666666</v>
      </c>
      <c r="D51" s="3">
        <f t="shared" si="6"/>
        <v>0.33333333333333331</v>
      </c>
      <c r="E51" s="3">
        <f t="shared" si="7"/>
        <v>0.5</v>
      </c>
      <c r="F51" s="3">
        <f t="shared" si="81"/>
        <v>1</v>
      </c>
      <c r="G51" s="4">
        <v>0</v>
      </c>
      <c r="H51" s="6">
        <v>20</v>
      </c>
      <c r="I51" s="6">
        <v>35</v>
      </c>
      <c r="J51" s="6">
        <v>50</v>
      </c>
      <c r="K51" s="3">
        <f t="shared" si="8"/>
        <v>8.3333333333333329E-2</v>
      </c>
      <c r="L51" s="3">
        <f t="shared" si="9"/>
        <v>0.125</v>
      </c>
      <c r="M51" s="3">
        <f t="shared" si="10"/>
        <v>0.16666666666666666</v>
      </c>
      <c r="N51" s="3">
        <f t="shared" si="11"/>
        <v>8.3333333333333329E-2</v>
      </c>
      <c r="O51" s="3">
        <f t="shared" si="12"/>
        <v>0.16666666666666666</v>
      </c>
      <c r="P51" s="3">
        <f t="shared" si="13"/>
        <v>0.25</v>
      </c>
      <c r="Q51" s="3">
        <f t="shared" si="14"/>
        <v>0.5</v>
      </c>
      <c r="R51" s="4">
        <f t="shared" si="150"/>
        <v>275.04328018223231</v>
      </c>
      <c r="S51" s="4">
        <f t="shared" si="151"/>
        <v>277.66742596810934</v>
      </c>
      <c r="T51" s="4">
        <f t="shared" si="152"/>
        <v>272.41913439635533</v>
      </c>
      <c r="U51" s="4">
        <f t="shared" si="153"/>
        <v>277.66742596810934</v>
      </c>
      <c r="V51" s="4">
        <f t="shared" si="154"/>
        <v>269.79498861047836</v>
      </c>
      <c r="W51" s="4">
        <f t="shared" si="155"/>
        <v>277.66742596810934</v>
      </c>
      <c r="X51" s="4">
        <f t="shared" si="156"/>
        <v>261.92255125284737</v>
      </c>
      <c r="Y51" s="4">
        <f t="shared" si="157"/>
        <v>277.66742596810934</v>
      </c>
      <c r="Z51" s="4">
        <f t="shared" si="158"/>
        <v>278.15945330296125</v>
      </c>
      <c r="AA51" s="4">
        <f t="shared" si="159"/>
        <v>283.40774487471526</v>
      </c>
      <c r="AB51" s="4">
        <f t="shared" si="160"/>
        <v>274.879271070615</v>
      </c>
      <c r="AC51" s="4">
        <f t="shared" si="161"/>
        <v>280.12756264236901</v>
      </c>
      <c r="AD51" s="4">
        <f t="shared" si="162"/>
        <v>272.41913439635533</v>
      </c>
      <c r="AE51" s="4">
        <f t="shared" si="163"/>
        <v>277.66742596810934</v>
      </c>
      <c r="AF51" s="4">
        <f t="shared" si="164"/>
        <v>269.95899772209566</v>
      </c>
      <c r="AG51" s="4">
        <f t="shared" si="165"/>
        <v>275.20728929384961</v>
      </c>
      <c r="AH51" s="4">
        <f t="shared" si="166"/>
        <v>274.95890410958901</v>
      </c>
      <c r="AI51" s="4">
        <f t="shared" si="167"/>
        <v>280.21917808219177</v>
      </c>
      <c r="AJ51" s="4">
        <f t="shared" si="168"/>
        <v>272.41913439635533</v>
      </c>
      <c r="AK51" s="4">
        <f t="shared" si="169"/>
        <v>277.66742596810934</v>
      </c>
      <c r="AL51" s="4">
        <f t="shared" si="170"/>
        <v>269.89090909090908</v>
      </c>
      <c r="AM51" s="4">
        <f t="shared" si="171"/>
        <v>275.12727272727267</v>
      </c>
      <c r="AN51" s="4">
        <f t="shared" si="172"/>
        <v>273.66590389016022</v>
      </c>
      <c r="AO51" s="4">
        <f t="shared" si="173"/>
        <v>278.93821510297482</v>
      </c>
      <c r="AP51" s="4">
        <f t="shared" si="174"/>
        <v>272.41913439635533</v>
      </c>
      <c r="AQ51" s="4">
        <f t="shared" si="175"/>
        <v>277.66742596810934</v>
      </c>
      <c r="AR51" s="4">
        <f t="shared" si="176"/>
        <v>271.18367346938777</v>
      </c>
      <c r="AS51" s="4">
        <f t="shared" si="177"/>
        <v>276.40816326530614</v>
      </c>
      <c r="AT51" s="4">
        <f t="shared" si="178"/>
        <v>267.54362416107381</v>
      </c>
      <c r="AU51" s="4">
        <f t="shared" si="179"/>
        <v>272.69798657718121</v>
      </c>
      <c r="AV51" s="4">
        <f t="shared" si="180"/>
        <v>262.80542986425337</v>
      </c>
      <c r="AW51" s="4">
        <f t="shared" si="181"/>
        <v>270.62443438914028</v>
      </c>
      <c r="AX51" s="4">
        <f t="shared" si="182"/>
        <v>280.51376146788994</v>
      </c>
      <c r="AY51" s="4">
        <f t="shared" si="183"/>
        <v>283.15596330275235</v>
      </c>
      <c r="AZ51" s="14">
        <f t="shared" si="45"/>
        <v>0.93687179013617261</v>
      </c>
      <c r="BA51" s="15">
        <f t="shared" si="46"/>
        <v>93.687179013617268</v>
      </c>
    </row>
    <row r="52" spans="2:53" x14ac:dyDescent="0.2">
      <c r="B52" s="6">
        <v>20</v>
      </c>
      <c r="C52" s="3">
        <f t="shared" si="5"/>
        <v>0.16666666666666666</v>
      </c>
      <c r="D52" s="3">
        <f t="shared" si="6"/>
        <v>0.33333333333333331</v>
      </c>
      <c r="E52" s="3">
        <f t="shared" si="7"/>
        <v>0.5</v>
      </c>
      <c r="F52" s="3">
        <f t="shared" si="81"/>
        <v>1</v>
      </c>
      <c r="G52" s="4">
        <v>0</v>
      </c>
      <c r="H52" s="6">
        <v>20</v>
      </c>
      <c r="I52" s="6">
        <v>35</v>
      </c>
      <c r="J52" s="6">
        <v>50</v>
      </c>
      <c r="K52" s="3">
        <f t="shared" si="8"/>
        <v>8.3333333333333329E-2</v>
      </c>
      <c r="L52" s="3">
        <f t="shared" si="9"/>
        <v>0.125</v>
      </c>
      <c r="M52" s="3">
        <f t="shared" si="10"/>
        <v>0.16666666666666666</v>
      </c>
      <c r="N52" s="3">
        <f t="shared" si="11"/>
        <v>8.3333333333333329E-2</v>
      </c>
      <c r="O52" s="3">
        <f t="shared" si="12"/>
        <v>0.16666666666666666</v>
      </c>
      <c r="P52" s="3">
        <f t="shared" si="13"/>
        <v>0.25</v>
      </c>
      <c r="Q52" s="3">
        <f t="shared" si="14"/>
        <v>0.5</v>
      </c>
      <c r="R52" s="4">
        <f t="shared" si="150"/>
        <v>276.32032854209444</v>
      </c>
      <c r="S52" s="4">
        <f t="shared" si="151"/>
        <v>278.68583162217658</v>
      </c>
      <c r="T52" s="4">
        <f t="shared" si="152"/>
        <v>273.95482546201231</v>
      </c>
      <c r="U52" s="4">
        <f t="shared" si="153"/>
        <v>278.68583162217658</v>
      </c>
      <c r="V52" s="4">
        <f t="shared" si="154"/>
        <v>271.58932238193017</v>
      </c>
      <c r="W52" s="4">
        <f t="shared" si="155"/>
        <v>278.68583162217658</v>
      </c>
      <c r="X52" s="4">
        <f t="shared" si="156"/>
        <v>264.49281314168377</v>
      </c>
      <c r="Y52" s="4">
        <f t="shared" si="157"/>
        <v>278.68583162217658</v>
      </c>
      <c r="Z52" s="4">
        <f t="shared" si="158"/>
        <v>279.12936344969199</v>
      </c>
      <c r="AA52" s="4">
        <f t="shared" si="159"/>
        <v>283.86036960985626</v>
      </c>
      <c r="AB52" s="4">
        <f t="shared" si="160"/>
        <v>276.17248459958932</v>
      </c>
      <c r="AC52" s="4">
        <f t="shared" si="161"/>
        <v>280.90349075975359</v>
      </c>
      <c r="AD52" s="4">
        <f t="shared" si="162"/>
        <v>273.95482546201231</v>
      </c>
      <c r="AE52" s="4">
        <f t="shared" si="163"/>
        <v>278.68583162217658</v>
      </c>
      <c r="AF52" s="4">
        <f t="shared" si="164"/>
        <v>271.73716632443529</v>
      </c>
      <c r="AG52" s="4">
        <f t="shared" si="165"/>
        <v>276.46817248459956</v>
      </c>
      <c r="AH52" s="4">
        <f t="shared" si="166"/>
        <v>276.24691358024694</v>
      </c>
      <c r="AI52" s="4">
        <f t="shared" si="167"/>
        <v>280.98765432098764</v>
      </c>
      <c r="AJ52" s="4">
        <f t="shared" si="168"/>
        <v>273.95482546201231</v>
      </c>
      <c r="AK52" s="4">
        <f t="shared" si="169"/>
        <v>278.68583162217658</v>
      </c>
      <c r="AL52" s="4">
        <f t="shared" si="170"/>
        <v>271.67213114754094</v>
      </c>
      <c r="AM52" s="4">
        <f t="shared" si="171"/>
        <v>276.39344262295077</v>
      </c>
      <c r="AN52" s="4">
        <f t="shared" si="172"/>
        <v>275.08453608247424</v>
      </c>
      <c r="AO52" s="4">
        <f t="shared" si="173"/>
        <v>279.83505154639175</v>
      </c>
      <c r="AP52" s="4">
        <f t="shared" si="174"/>
        <v>273.95482546201231</v>
      </c>
      <c r="AQ52" s="4">
        <f t="shared" si="175"/>
        <v>278.68583162217658</v>
      </c>
      <c r="AR52" s="4">
        <f t="shared" si="176"/>
        <v>272.83435582822085</v>
      </c>
      <c r="AS52" s="4">
        <f t="shared" si="177"/>
        <v>277.54601226993867</v>
      </c>
      <c r="AT52" s="4">
        <f t="shared" si="178"/>
        <v>269.5272727272727</v>
      </c>
      <c r="AU52" s="4">
        <f t="shared" si="179"/>
        <v>274.18181818181819</v>
      </c>
      <c r="AV52" s="4">
        <f t="shared" si="180"/>
        <v>265.27346938775509</v>
      </c>
      <c r="AW52" s="4">
        <f t="shared" si="181"/>
        <v>272.32653061224488</v>
      </c>
      <c r="AX52" s="4">
        <f t="shared" si="182"/>
        <v>281.25619834710744</v>
      </c>
      <c r="AY52" s="4">
        <f t="shared" si="183"/>
        <v>283.63636363636368</v>
      </c>
      <c r="AZ52" s="14">
        <f t="shared" si="45"/>
        <v>0.94317377162430549</v>
      </c>
      <c r="BA52" s="15">
        <f t="shared" si="46"/>
        <v>94.317377162430546</v>
      </c>
    </row>
    <row r="53" spans="2:53" x14ac:dyDescent="0.2">
      <c r="B53" s="6">
        <v>24</v>
      </c>
      <c r="C53" s="3">
        <f t="shared" si="5"/>
        <v>0.16666666666666666</v>
      </c>
      <c r="D53" s="3">
        <f t="shared" si="6"/>
        <v>0.33333333333333331</v>
      </c>
      <c r="E53" s="3">
        <f t="shared" si="7"/>
        <v>0.5</v>
      </c>
      <c r="F53" s="3">
        <f t="shared" si="81"/>
        <v>1</v>
      </c>
      <c r="G53" s="4">
        <v>0</v>
      </c>
      <c r="H53" s="6">
        <v>20</v>
      </c>
      <c r="I53" s="6">
        <v>35</v>
      </c>
      <c r="J53" s="6">
        <v>50</v>
      </c>
      <c r="K53" s="3">
        <f t="shared" si="8"/>
        <v>8.3333333333333329E-2</v>
      </c>
      <c r="L53" s="3">
        <f t="shared" si="9"/>
        <v>0.125</v>
      </c>
      <c r="M53" s="3">
        <f t="shared" si="10"/>
        <v>0.16666666666666666</v>
      </c>
      <c r="N53" s="3">
        <f t="shared" si="11"/>
        <v>8.3333333333333329E-2</v>
      </c>
      <c r="O53" s="3">
        <f t="shared" si="12"/>
        <v>0.16666666666666666</v>
      </c>
      <c r="P53" s="3">
        <f t="shared" si="13"/>
        <v>0.25</v>
      </c>
      <c r="Q53" s="3">
        <f t="shared" si="14"/>
        <v>0.5</v>
      </c>
      <c r="R53" s="4">
        <f t="shared" si="150"/>
        <v>278.24356775300168</v>
      </c>
      <c r="S53" s="4">
        <f t="shared" si="151"/>
        <v>280.21955403087475</v>
      </c>
      <c r="T53" s="4">
        <f t="shared" si="152"/>
        <v>276.26758147512862</v>
      </c>
      <c r="U53" s="4">
        <f t="shared" si="153"/>
        <v>280.21955403087475</v>
      </c>
      <c r="V53" s="4">
        <f t="shared" si="154"/>
        <v>274.29159519725556</v>
      </c>
      <c r="W53" s="4">
        <f t="shared" si="155"/>
        <v>280.21955403087475</v>
      </c>
      <c r="X53" s="4">
        <f t="shared" si="156"/>
        <v>268.36363636363637</v>
      </c>
      <c r="Y53" s="4">
        <f t="shared" si="157"/>
        <v>280.21955403087475</v>
      </c>
      <c r="Z53" s="4">
        <f t="shared" si="158"/>
        <v>280.59005145797596</v>
      </c>
      <c r="AA53" s="4">
        <f t="shared" si="159"/>
        <v>284.54202401372214</v>
      </c>
      <c r="AB53" s="4">
        <f t="shared" si="160"/>
        <v>278.12006861063463</v>
      </c>
      <c r="AC53" s="4">
        <f t="shared" si="161"/>
        <v>282.07204116638076</v>
      </c>
      <c r="AD53" s="4">
        <f t="shared" si="162"/>
        <v>276.26758147512862</v>
      </c>
      <c r="AE53" s="4">
        <f t="shared" si="163"/>
        <v>280.21955403087475</v>
      </c>
      <c r="AF53" s="4">
        <f t="shared" si="164"/>
        <v>274.41509433962261</v>
      </c>
      <c r="AG53" s="4">
        <f t="shared" si="165"/>
        <v>278.36706689536879</v>
      </c>
      <c r="AH53" s="4">
        <f t="shared" si="166"/>
        <v>278.18556701030928</v>
      </c>
      <c r="AI53" s="4">
        <f t="shared" si="167"/>
        <v>282.14432989690721</v>
      </c>
      <c r="AJ53" s="4">
        <f t="shared" si="168"/>
        <v>276.26758147512862</v>
      </c>
      <c r="AK53" s="4">
        <f t="shared" si="169"/>
        <v>280.21955403087475</v>
      </c>
      <c r="AL53" s="4">
        <f t="shared" si="170"/>
        <v>274.35616438356163</v>
      </c>
      <c r="AM53" s="4">
        <f t="shared" si="171"/>
        <v>278.30136986301369</v>
      </c>
      <c r="AN53" s="4">
        <f t="shared" si="172"/>
        <v>277.21858864027541</v>
      </c>
      <c r="AO53" s="4">
        <f t="shared" si="173"/>
        <v>281.184165232358</v>
      </c>
      <c r="AP53" s="4">
        <f t="shared" si="174"/>
        <v>276.26758147512862</v>
      </c>
      <c r="AQ53" s="4">
        <f t="shared" si="175"/>
        <v>280.21955403087475</v>
      </c>
      <c r="AR53" s="4">
        <f t="shared" si="176"/>
        <v>275.32307692307694</v>
      </c>
      <c r="AS53" s="4">
        <f t="shared" si="177"/>
        <v>279.26153846153846</v>
      </c>
      <c r="AT53" s="4">
        <f t="shared" si="178"/>
        <v>272.52791878172587</v>
      </c>
      <c r="AU53" s="4">
        <f t="shared" si="179"/>
        <v>276.42639593908632</v>
      </c>
      <c r="AV53" s="4">
        <f t="shared" si="180"/>
        <v>268.99658703071668</v>
      </c>
      <c r="AW53" s="4">
        <f t="shared" si="181"/>
        <v>274.89419795221841</v>
      </c>
      <c r="AX53" s="4">
        <f t="shared" si="182"/>
        <v>282.37241379310348</v>
      </c>
      <c r="AY53" s="4">
        <f t="shared" si="183"/>
        <v>284.3586206896552</v>
      </c>
      <c r="AZ53" s="14">
        <f t="shared" si="45"/>
        <v>0.95263054707536921</v>
      </c>
      <c r="BA53" s="15">
        <f t="shared" si="46"/>
        <v>95.263054707536924</v>
      </c>
    </row>
  </sheetData>
  <mergeCells count="21">
    <mergeCell ref="R2:S2"/>
    <mergeCell ref="T2:U2"/>
    <mergeCell ref="V2:W2"/>
    <mergeCell ref="AB2:AC2"/>
    <mergeCell ref="X2:Y2"/>
    <mergeCell ref="R1:Y1"/>
    <mergeCell ref="Z2:AA2"/>
    <mergeCell ref="Z1:AG1"/>
    <mergeCell ref="AX1:AY1"/>
    <mergeCell ref="AF2:AG2"/>
    <mergeCell ref="AH1:AM1"/>
    <mergeCell ref="AH2:AI2"/>
    <mergeCell ref="AJ2:AK2"/>
    <mergeCell ref="AL2:AM2"/>
    <mergeCell ref="AD2:AE2"/>
    <mergeCell ref="AT2:AU2"/>
    <mergeCell ref="AN1:AU1"/>
    <mergeCell ref="AN2:AO2"/>
    <mergeCell ref="AP2:AQ2"/>
    <mergeCell ref="AR2:AS2"/>
    <mergeCell ref="AV1:AW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S78"/>
  <sheetViews>
    <sheetView topLeftCell="J1" workbookViewId="0">
      <selection activeCell="T15" sqref="T15"/>
    </sheetView>
  </sheetViews>
  <sheetFormatPr baseColWidth="10" defaultColWidth="9.140625" defaultRowHeight="12.75" x14ac:dyDescent="0.2"/>
  <sheetData>
    <row r="22" spans="1:10" x14ac:dyDescent="0.2">
      <c r="A22" s="12" t="s">
        <v>47</v>
      </c>
      <c r="J22" s="12" t="s">
        <v>30</v>
      </c>
    </row>
    <row r="23" spans="1:10" x14ac:dyDescent="0.2">
      <c r="A23" s="12" t="s">
        <v>48</v>
      </c>
      <c r="J23" s="12" t="s">
        <v>31</v>
      </c>
    </row>
    <row r="24" spans="1:10" x14ac:dyDescent="0.2">
      <c r="J24" s="12" t="s">
        <v>46</v>
      </c>
    </row>
    <row r="49" spans="1:19" x14ac:dyDescent="0.2">
      <c r="A49" s="12" t="s">
        <v>32</v>
      </c>
      <c r="J49" s="12" t="s">
        <v>52</v>
      </c>
      <c r="S49" s="12" t="s">
        <v>43</v>
      </c>
    </row>
    <row r="50" spans="1:19" x14ac:dyDescent="0.2">
      <c r="A50" s="12" t="s">
        <v>31</v>
      </c>
      <c r="J50" s="12" t="s">
        <v>31</v>
      </c>
      <c r="S50" s="12" t="s">
        <v>31</v>
      </c>
    </row>
    <row r="51" spans="1:19" x14ac:dyDescent="0.2">
      <c r="A51" s="12" t="s">
        <v>33</v>
      </c>
      <c r="J51" s="12" t="s">
        <v>34</v>
      </c>
      <c r="S51" s="12" t="s">
        <v>35</v>
      </c>
    </row>
    <row r="76" spans="1:10" x14ac:dyDescent="0.2">
      <c r="A76" s="12" t="s">
        <v>108</v>
      </c>
      <c r="J76" s="12" t="s">
        <v>111</v>
      </c>
    </row>
    <row r="77" spans="1:10" x14ac:dyDescent="0.2">
      <c r="A77" s="12" t="s">
        <v>109</v>
      </c>
      <c r="J77" s="12" t="s">
        <v>110</v>
      </c>
    </row>
    <row r="78" spans="1:10" x14ac:dyDescent="0.2">
      <c r="A78" s="12" t="s">
        <v>31</v>
      </c>
      <c r="J78" s="12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1. Inputdata</vt:lpstr>
      <vt:lpstr>2. Koagulant-slam&amp;gjbrudd-kap </vt:lpstr>
      <vt:lpstr>3. Netto vannproduksjon</vt:lpstr>
      <vt:lpstr>4. Eks Produksjonskapasitet</vt:lpstr>
      <vt:lpstr>5. Fig- Sensitivitet</vt:lpstr>
    </vt:vector>
  </TitlesOfParts>
  <Company>SINTEF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Kjetil Furuberg</cp:lastModifiedBy>
  <cp:lastPrinted>2002-05-08T09:17:03Z</cp:lastPrinted>
  <dcterms:created xsi:type="dcterms:W3CDTF">2002-05-08T06:56:35Z</dcterms:created>
  <dcterms:modified xsi:type="dcterms:W3CDTF">2015-02-10T13:34:18Z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-1484184324</vt:i4>
  </property>
  <property fmtid="{D5CDD505-2E9C-101B-9397-08002B2CF9AE}" pid="3" name="_NewReviewCycle">
    <vt:lpwstr/>
  </property>
  <property fmtid="{D5CDD505-2E9C-101B-9397-08002B2CF9AE}" pid="4" name="_EmailSubject">
    <vt:lpwstr>Håndbok for driftsopt av koaguleringsanlegg med Vedlegg (Excel)</vt:lpwstr>
  </property>
  <property fmtid="{D5CDD505-2E9C-101B-9397-08002B2CF9AE}" pid="5" name="_AuthorEmail">
    <vt:lpwstr>Bjornar.Eikebrokk@sintef.no</vt:lpwstr>
  </property>
  <property fmtid="{D5CDD505-2E9C-101B-9397-08002B2CF9AE}" pid="6" name="_AuthorEmailDisplayName">
    <vt:lpwstr>Bjørnar Eikebrokk</vt:lpwstr>
  </property>
  <property fmtid="{D5CDD505-2E9C-101B-9397-08002B2CF9AE}" pid="7" name="_ReviewingToolsShownOnce">
    <vt:lpwstr/>
  </property>
</Properties>
</file>